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0550" windowHeight="3585"/>
  </bookViews>
  <sheets>
    <sheet name="wyższe ligi" sheetId="1" r:id="rId1"/>
    <sheet name="info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G38" i="1"/>
  <c r="G37"/>
  <c r="G36"/>
  <c r="G35"/>
  <c r="G34"/>
  <c r="G33"/>
  <c r="G32"/>
  <c r="J32" s="1"/>
  <c r="G31"/>
  <c r="C40"/>
  <c r="C39"/>
  <c r="C38"/>
  <c r="C37"/>
  <c r="C36"/>
  <c r="C35"/>
  <c r="C34"/>
  <c r="C32"/>
  <c r="C31"/>
  <c r="C33"/>
  <c r="T41"/>
  <c r="S41"/>
  <c r="Q41"/>
  <c r="P41"/>
  <c r="AE40"/>
  <c r="AE39"/>
  <c r="AE38"/>
  <c r="AE37"/>
  <c r="AE36"/>
  <c r="AE35"/>
  <c r="AE34"/>
  <c r="AE33"/>
  <c r="AE32"/>
  <c r="AE31"/>
  <c r="AE30"/>
  <c r="AE29"/>
  <c r="AE27"/>
  <c r="AE25"/>
  <c r="AE26" s="1"/>
  <c r="AE24"/>
  <c r="AE23"/>
  <c r="AE22"/>
  <c r="AC40"/>
  <c r="AC39"/>
  <c r="AC38"/>
  <c r="AC37"/>
  <c r="AC36"/>
  <c r="AC35"/>
  <c r="AC34"/>
  <c r="AC33"/>
  <c r="AC32"/>
  <c r="AC31"/>
  <c r="AC30"/>
  <c r="AC29"/>
  <c r="AC27"/>
  <c r="AC25"/>
  <c r="AC26" s="1"/>
  <c r="AC24"/>
  <c r="AC23"/>
  <c r="AC22"/>
  <c r="AC21"/>
  <c r="R12" i="2"/>
  <c r="R11"/>
  <c r="R10"/>
  <c r="R13"/>
  <c r="R15"/>
  <c r="R14"/>
  <c r="D15"/>
  <c r="D14"/>
  <c r="D13"/>
  <c r="D12"/>
  <c r="D11"/>
  <c r="D10"/>
  <c r="B12"/>
  <c r="AB41" i="1"/>
  <c r="Z41"/>
  <c r="W41"/>
  <c r="V41"/>
  <c r="N41"/>
  <c r="I36"/>
  <c r="H36"/>
  <c r="K36" s="1"/>
  <c r="J36"/>
  <c r="I26"/>
  <c r="H26"/>
  <c r="K26" s="1"/>
  <c r="G26"/>
  <c r="J26" s="1"/>
  <c r="I25"/>
  <c r="H25"/>
  <c r="K25" s="1"/>
  <c r="G25"/>
  <c r="J25" s="1"/>
  <c r="C26"/>
  <c r="C25"/>
  <c r="G24"/>
  <c r="H24" s="1"/>
  <c r="I24" s="1"/>
  <c r="J24" s="1"/>
  <c r="K24" s="1"/>
  <c r="G23"/>
  <c r="H23" s="1"/>
  <c r="I23" s="1"/>
  <c r="J23" s="1"/>
  <c r="K23" s="1"/>
  <c r="C24"/>
  <c r="C23"/>
  <c r="I32"/>
  <c r="H32"/>
  <c r="K32" s="1"/>
  <c r="I31"/>
  <c r="H31"/>
  <c r="K31" s="1"/>
  <c r="J31"/>
  <c r="AH26" l="1"/>
  <c r="AF26"/>
  <c r="C30"/>
  <c r="G39"/>
  <c r="J39" s="1"/>
  <c r="G40"/>
  <c r="J40" s="1"/>
  <c r="G30"/>
  <c r="J30" s="1"/>
  <c r="G29"/>
  <c r="J29" s="1"/>
  <c r="C29"/>
  <c r="G22"/>
  <c r="H22" s="1"/>
  <c r="I22" s="1"/>
  <c r="J22" s="1"/>
  <c r="K22" s="1"/>
  <c r="G21"/>
  <c r="H21" s="1"/>
  <c r="I21" s="1"/>
  <c r="J21" s="1"/>
  <c r="K21" s="1"/>
  <c r="C22"/>
  <c r="C21"/>
  <c r="Y41"/>
  <c r="Q17" i="2"/>
  <c r="O8"/>
  <c r="B8"/>
  <c r="C27" i="1"/>
  <c r="I40"/>
  <c r="H40"/>
  <c r="K40" s="1"/>
  <c r="I39"/>
  <c r="H39"/>
  <c r="K39" s="1"/>
  <c r="I29"/>
  <c r="H29"/>
  <c r="K29" s="1"/>
  <c r="G28"/>
  <c r="I30"/>
  <c r="H30"/>
  <c r="K30" s="1"/>
  <c r="G27"/>
  <c r="J27" s="1"/>
  <c r="B11" i="2"/>
  <c r="F43" i="1"/>
  <c r="I43" s="1"/>
  <c r="L43" s="1"/>
  <c r="O43" s="1"/>
  <c r="R43" s="1"/>
  <c r="U43" s="1"/>
  <c r="E43"/>
  <c r="H43" s="1"/>
  <c r="K43" s="1"/>
  <c r="N43" s="1"/>
  <c r="Q43" s="1"/>
  <c r="T43" s="1"/>
  <c r="C28"/>
  <c r="I27"/>
  <c r="H27"/>
  <c r="K27" s="1"/>
  <c r="O11" i="2"/>
  <c r="O12"/>
  <c r="O13"/>
  <c r="O14"/>
  <c r="O15"/>
  <c r="O10"/>
  <c r="B13"/>
  <c r="B14"/>
  <c r="B15"/>
  <c r="B10"/>
  <c r="AE21" i="1"/>
  <c r="AC28"/>
  <c r="AC41" s="1"/>
  <c r="AH21" l="1"/>
  <c r="AH22" s="1"/>
  <c r="AH23" s="1"/>
  <c r="AH24" s="1"/>
  <c r="AH25" s="1"/>
  <c r="AH27" s="1"/>
  <c r="AH29" s="1"/>
  <c r="AH30" s="1"/>
  <c r="AH31" s="1"/>
  <c r="AH32" s="1"/>
  <c r="AH33" s="1"/>
  <c r="AH34" s="1"/>
  <c r="AH35" s="1"/>
  <c r="AH36" s="1"/>
  <c r="AH37" s="1"/>
  <c r="AH38" s="1"/>
  <c r="AF21"/>
  <c r="AF22" s="1"/>
  <c r="AF23" s="1"/>
  <c r="AF24" s="1"/>
  <c r="AF25" s="1"/>
  <c r="AF27" s="1"/>
  <c r="AF29" s="1"/>
  <c r="AF30" s="1"/>
  <c r="AF31" s="1"/>
  <c r="AF32" s="1"/>
  <c r="AF33" s="1"/>
  <c r="AF34" s="1"/>
  <c r="AF35" s="1"/>
  <c r="AF36" s="1"/>
  <c r="AF37" s="1"/>
  <c r="AF38" s="1"/>
  <c r="AE28"/>
  <c r="P13" i="2" s="1"/>
  <c r="C10"/>
  <c r="P12"/>
  <c r="P15"/>
  <c r="P11"/>
  <c r="P14"/>
  <c r="P10"/>
  <c r="C12"/>
  <c r="C11"/>
  <c r="C13"/>
  <c r="C14"/>
  <c r="C15"/>
  <c r="AF28" i="1"/>
  <c r="R17" i="2"/>
  <c r="D17"/>
  <c r="Y42" i="1"/>
  <c r="AH28"/>
  <c r="AE41" l="1"/>
  <c r="AH39"/>
  <c r="AH40" s="1"/>
  <c r="AF39"/>
  <c r="AF40" s="1"/>
  <c r="P17" i="2"/>
  <c r="C17"/>
  <c r="AH43" i="1" l="1"/>
  <c r="AF43"/>
  <c r="T42"/>
  <c r="D43" l="1"/>
  <c r="G43" s="1"/>
  <c r="J43" s="1"/>
  <c r="M43" s="1"/>
  <c r="P43" s="1"/>
  <c r="S43" s="1"/>
</calcChain>
</file>

<file path=xl/sharedStrings.xml><?xml version="1.0" encoding="utf-8"?>
<sst xmlns="http://schemas.openxmlformats.org/spreadsheetml/2006/main" count="158" uniqueCount="66">
  <si>
    <t>Nazwisko</t>
  </si>
  <si>
    <t>Imię</t>
  </si>
  <si>
    <t xml:space="preserve">X     </t>
  </si>
  <si>
    <t xml:space="preserve">B   </t>
  </si>
  <si>
    <t xml:space="preserve">Y     </t>
  </si>
  <si>
    <t xml:space="preserve">C  </t>
  </si>
  <si>
    <t xml:space="preserve">W     </t>
  </si>
  <si>
    <t xml:space="preserve">D   </t>
  </si>
  <si>
    <t xml:space="preserve">Z     </t>
  </si>
  <si>
    <t>set</t>
  </si>
  <si>
    <t>II</t>
  </si>
  <si>
    <t>IV</t>
  </si>
  <si>
    <t>Wynik</t>
  </si>
  <si>
    <t>A</t>
  </si>
  <si>
    <t>X</t>
  </si>
  <si>
    <t>B</t>
  </si>
  <si>
    <t>Y</t>
  </si>
  <si>
    <t>C</t>
  </si>
  <si>
    <t>W</t>
  </si>
  <si>
    <t>D</t>
  </si>
  <si>
    <t>Z</t>
  </si>
  <si>
    <t>KAPITANOWIE  DRUŻYN</t>
  </si>
  <si>
    <t>Podpis</t>
  </si>
  <si>
    <t>TRENERZY DRUŻYN</t>
  </si>
  <si>
    <t>SĘDZIOWIE  MECZU</t>
  </si>
  <si>
    <t>Nazwisko i imię</t>
  </si>
  <si>
    <t>:</t>
  </si>
  <si>
    <t>I</t>
  </si>
  <si>
    <t>III</t>
  </si>
  <si>
    <t>V</t>
  </si>
  <si>
    <t>sety</t>
  </si>
  <si>
    <t>Wynik końcowy</t>
  </si>
  <si>
    <t>Sumaryczne piłki</t>
  </si>
  <si>
    <t>Podsumowanie</t>
  </si>
  <si>
    <t>we WROCŁAWIU</t>
  </si>
  <si>
    <t>WYDZIAŁ ROZGRYWEK</t>
  </si>
  <si>
    <t>DOLNOŚLĄSKI OKRĘGOWY ZWIĄZEK TENISA STOŁOWEGO</t>
  </si>
  <si>
    <t xml:space="preserve">R1 </t>
  </si>
  <si>
    <t>R2</t>
  </si>
  <si>
    <t>R1</t>
  </si>
  <si>
    <t>w</t>
  </si>
  <si>
    <t xml:space="preserve">                      rozegranego w dniu</t>
  </si>
  <si>
    <t>Drużyna</t>
  </si>
  <si>
    <r>
      <t xml:space="preserve">Uwaga ! GOSPODARZ  MECZU zobowiązany jest  do  niezwłocznego podania wyniku meczu  telefonicznie na numer  </t>
    </r>
    <r>
      <rPr>
        <b/>
        <sz val="10"/>
        <color theme="1"/>
        <rFont val="Arial Narrow"/>
        <family val="2"/>
        <charset val="238"/>
      </rPr>
      <t xml:space="preserve">693-724-037 </t>
    </r>
    <r>
      <rPr>
        <sz val="10"/>
        <color theme="1"/>
        <rFont val="Arial Narrow"/>
        <family val="2"/>
        <charset val="238"/>
      </rPr>
      <t>oraz</t>
    </r>
    <r>
      <rPr>
        <b/>
        <sz val="10"/>
        <color theme="1"/>
        <rFont val="Arial Narrow"/>
        <family val="2"/>
        <charset val="238"/>
      </rPr>
      <t xml:space="preserve"> przesłać protokół </t>
    </r>
    <r>
      <rPr>
        <sz val="10"/>
        <color theme="1"/>
        <rFont val="Arial Narrow"/>
        <family val="2"/>
        <charset val="238"/>
      </rPr>
      <t xml:space="preserve">e-mailem na adres : </t>
    </r>
    <r>
      <rPr>
        <u/>
        <sz val="10"/>
        <color theme="1"/>
        <rFont val="Arial Narrow"/>
        <family val="2"/>
        <charset val="238"/>
      </rPr>
      <t>wladyslaw.chrabaszcz@dozts.pl</t>
    </r>
    <r>
      <rPr>
        <b/>
        <u/>
        <sz val="10"/>
        <color theme="1"/>
        <rFont val="Arial Narrow"/>
        <family val="2"/>
        <charset val="238"/>
      </rPr>
      <t xml:space="preserve"> .</t>
    </r>
  </si>
  <si>
    <t>Ewentualne uwagi, dotyczące rozegranego meczu, należy umieszczać w oddzielnym arkuszu.</t>
  </si>
  <si>
    <t>zdobyte</t>
  </si>
  <si>
    <t>możliwe</t>
  </si>
  <si>
    <t>punkty</t>
  </si>
  <si>
    <t>zwycięzca:</t>
  </si>
  <si>
    <t>ZESTAWIENIE ZDOBYTYCH PUNKTÓW</t>
  </si>
  <si>
    <t>licencja</t>
  </si>
  <si>
    <t>LIGI</t>
  </si>
  <si>
    <t>VI</t>
  </si>
  <si>
    <t>WSCHODNIEJ</t>
  </si>
  <si>
    <t>ZACHODNIEJ</t>
  </si>
  <si>
    <t>JELENIOGÓRSKIEJ</t>
  </si>
  <si>
    <t>LEGNICKIEJ</t>
  </si>
  <si>
    <t>WAŁBRZYSKIEJ</t>
  </si>
  <si>
    <t>WROCŁAWSKIEJ</t>
  </si>
  <si>
    <t>WROCŁAWSKIEJ "A"</t>
  </si>
  <si>
    <t>WROCŁAWSKIEJ "B"</t>
  </si>
  <si>
    <t>wybierz z listy</t>
  </si>
  <si>
    <t>wybierz</t>
  </si>
  <si>
    <t>Nr</t>
  </si>
  <si>
    <t>meczu</t>
  </si>
  <si>
    <t>Dokonujemy wpisu tylko na szarych polach. W grach podwójnych, do odpowiedniej kratki, wpisujemy symbol zawodnika, a w drugiej rundzie gier pojedynczych, w przypadku wprowadzania zawodnika rezerwowego, nadpisujemy jego symbol. W celu ochrony danych można częściej zapisywać plik, co nie ma wpływu na dalsze wprowadzanie danych. Po wprowadzeniu wszystkich danych należy zapisać plik i przesłać w formacie .xls na adres wskazany w stopce. Protokół ten jest obsługiwany przez Excel oraz Open Office.</t>
  </si>
</sst>
</file>

<file path=xl/styles.xml><?xml version="1.0" encoding="utf-8"?>
<styleSheet xmlns="http://schemas.openxmlformats.org/spreadsheetml/2006/main">
  <numFmts count="1">
    <numFmt numFmtId="164" formatCode="0.0"/>
  </numFmts>
  <fonts count="35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4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5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sz val="6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3"/>
      <color theme="1"/>
      <name val="Arial Narrow"/>
      <family val="2"/>
      <charset val="238"/>
    </font>
    <font>
      <sz val="3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b/>
      <sz val="14"/>
      <color theme="1"/>
      <name val="Czcionka tekstu podstawowego"/>
      <family val="2"/>
      <charset val="238"/>
    </font>
    <font>
      <b/>
      <sz val="13"/>
      <color theme="1"/>
      <name val="Czcionka tekstu podstawowego"/>
      <family val="2"/>
      <charset val="238"/>
    </font>
    <font>
      <sz val="12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0"/>
      <color theme="1"/>
      <name val="Czcionka tekstu podstawowego"/>
      <family val="2"/>
      <charset val="238"/>
    </font>
    <font>
      <sz val="12"/>
      <name val="Arial Narrow"/>
      <family val="2"/>
      <charset val="238"/>
    </font>
    <font>
      <sz val="10"/>
      <name val="Arial Narrow"/>
      <family val="2"/>
      <charset val="238"/>
    </font>
    <font>
      <u/>
      <sz val="10"/>
      <color theme="1"/>
      <name val="Arial Narrow"/>
      <family val="2"/>
      <charset val="238"/>
    </font>
    <font>
      <b/>
      <u/>
      <sz val="10"/>
      <color theme="1"/>
      <name val="Arial Narrow"/>
      <family val="2"/>
      <charset val="238"/>
    </font>
    <font>
      <sz val="12"/>
      <color theme="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sz val="11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4">
    <xf numFmtId="0" fontId="0" fillId="0" borderId="0" xfId="0"/>
    <xf numFmtId="0" fontId="13" fillId="0" borderId="0" xfId="0" applyFont="1" applyAlignment="1">
      <alignment horizontal="center" vertical="center" wrapText="1"/>
    </xf>
    <xf numFmtId="0" fontId="0" fillId="0" borderId="0" xfId="0"/>
    <xf numFmtId="0" fontId="18" fillId="0" borderId="10" xfId="0" applyFont="1" applyBorder="1" applyAlignment="1" applyProtection="1">
      <alignment horizontal="center"/>
    </xf>
    <xf numFmtId="0" fontId="24" fillId="0" borderId="43" xfId="0" applyFont="1" applyBorder="1" applyAlignment="1" applyProtection="1">
      <alignment horizontal="center"/>
    </xf>
    <xf numFmtId="0" fontId="17" fillId="0" borderId="23" xfId="0" applyFont="1" applyBorder="1" applyAlignment="1" applyProtection="1">
      <alignment horizontal="center" vertical="center" wrapText="1"/>
    </xf>
    <xf numFmtId="0" fontId="17" fillId="0" borderId="22" xfId="0" applyFont="1" applyBorder="1" applyAlignment="1" applyProtection="1">
      <alignment horizontal="center" vertical="center" wrapText="1"/>
    </xf>
    <xf numFmtId="0" fontId="17" fillId="0" borderId="43" xfId="0" applyFont="1" applyBorder="1" applyAlignment="1" applyProtection="1">
      <alignment horizontal="center" vertical="center" wrapText="1"/>
    </xf>
    <xf numFmtId="0" fontId="17" fillId="0" borderId="23" xfId="0" applyFont="1" applyBorder="1" applyAlignment="1" applyProtection="1">
      <alignment horizontal="center" vertical="center"/>
    </xf>
    <xf numFmtId="0" fontId="17" fillId="0" borderId="45" xfId="0" applyFont="1" applyBorder="1" applyAlignment="1" applyProtection="1">
      <alignment horizontal="center" vertical="center" wrapText="1"/>
    </xf>
    <xf numFmtId="0" fontId="17" fillId="0" borderId="39" xfId="0" applyFont="1" applyBorder="1" applyAlignment="1" applyProtection="1">
      <alignment horizontal="center" vertical="center" wrapText="1"/>
    </xf>
    <xf numFmtId="0" fontId="17" fillId="0" borderId="21" xfId="0" applyFont="1" applyBorder="1" applyAlignment="1" applyProtection="1">
      <alignment horizontal="center" vertical="center" wrapText="1"/>
    </xf>
    <xf numFmtId="0" fontId="17" fillId="0" borderId="37" xfId="0" applyFont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9" fillId="0" borderId="0" xfId="0" applyFont="1" applyProtection="1">
      <protection locked="0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3" borderId="23" xfId="0" applyFont="1" applyFill="1" applyBorder="1" applyAlignment="1" applyProtection="1">
      <alignment horizontal="center" vertical="center" wrapText="1"/>
      <protection locked="0"/>
    </xf>
    <xf numFmtId="0" fontId="3" fillId="3" borderId="38" xfId="0" applyFont="1" applyFill="1" applyBorder="1" applyAlignment="1" applyProtection="1">
      <alignment horizontal="center" vertical="center" wrapText="1"/>
      <protection locked="0"/>
    </xf>
    <xf numFmtId="0" fontId="3" fillId="3" borderId="39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justify"/>
      <protection locked="0"/>
    </xf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7" fillId="0" borderId="11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/>
    </xf>
    <xf numFmtId="0" fontId="0" fillId="0" borderId="0" xfId="0" applyProtection="1"/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13" fillId="0" borderId="0" xfId="0" applyFont="1" applyBorder="1" applyProtection="1"/>
    <xf numFmtId="0" fontId="13" fillId="0" borderId="1" xfId="0" applyFont="1" applyBorder="1" applyProtection="1"/>
    <xf numFmtId="0" fontId="2" fillId="2" borderId="47" xfId="0" applyFont="1" applyFill="1" applyBorder="1" applyProtection="1"/>
    <xf numFmtId="0" fontId="21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21" fillId="0" borderId="0" xfId="0" applyFont="1" applyProtection="1"/>
    <xf numFmtId="0" fontId="21" fillId="0" borderId="0" xfId="0" applyFont="1" applyAlignment="1" applyProtection="1">
      <alignment horizontal="center"/>
    </xf>
    <xf numFmtId="0" fontId="17" fillId="0" borderId="41" xfId="0" applyFont="1" applyBorder="1" applyAlignment="1" applyProtection="1">
      <alignment horizontal="center" vertical="center" wrapText="1"/>
    </xf>
    <xf numFmtId="0" fontId="28" fillId="0" borderId="38" xfId="0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</xf>
    <xf numFmtId="0" fontId="3" fillId="3" borderId="38" xfId="0" applyFont="1" applyFill="1" applyBorder="1" applyAlignment="1" applyProtection="1">
      <alignment horizontal="center" vertical="center" wrapText="1"/>
      <protection locked="0"/>
    </xf>
    <xf numFmtId="0" fontId="3" fillId="3" borderId="39" xfId="0" applyFont="1" applyFill="1" applyBorder="1" applyAlignment="1" applyProtection="1">
      <alignment horizontal="center" vertical="center" wrapText="1"/>
      <protection locked="0"/>
    </xf>
    <xf numFmtId="0" fontId="12" fillId="2" borderId="14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28" fillId="0" borderId="39" xfId="0" applyFont="1" applyBorder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10" fillId="0" borderId="16" xfId="0" applyFont="1" applyBorder="1" applyAlignment="1" applyProtection="1">
      <alignment horizontal="center" vertical="top" wrapText="1"/>
      <protection locked="0"/>
    </xf>
    <xf numFmtId="0" fontId="17" fillId="0" borderId="15" xfId="0" applyFont="1" applyBorder="1" applyAlignment="1" applyProtection="1">
      <alignment horizontal="left" vertical="center"/>
      <protection locked="0"/>
    </xf>
    <xf numFmtId="164" fontId="29" fillId="0" borderId="26" xfId="0" applyNumberFormat="1" applyFont="1" applyBorder="1" applyAlignment="1" applyProtection="1">
      <alignment horizontal="center" vertical="center"/>
      <protection locked="0"/>
    </xf>
    <xf numFmtId="164" fontId="17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17" fillId="0" borderId="26" xfId="0" applyFont="1" applyBorder="1" applyAlignment="1" applyProtection="1">
      <alignment horizontal="left" vertical="center"/>
      <protection locked="0"/>
    </xf>
    <xf numFmtId="164" fontId="29" fillId="0" borderId="14" xfId="0" applyNumberFormat="1" applyFont="1" applyBorder="1" applyAlignment="1" applyProtection="1">
      <alignment horizontal="center" vertical="center"/>
      <protection locked="0"/>
    </xf>
    <xf numFmtId="164" fontId="7" fillId="0" borderId="27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64" fontId="29" fillId="0" borderId="26" xfId="0" applyNumberFormat="1" applyFont="1" applyBorder="1" applyAlignment="1" applyProtection="1">
      <alignment horizontal="center"/>
      <protection locked="0"/>
    </xf>
    <xf numFmtId="164" fontId="29" fillId="0" borderId="32" xfId="0" applyNumberFormat="1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top" wrapText="1"/>
      <protection locked="0"/>
    </xf>
    <xf numFmtId="164" fontId="29" fillId="0" borderId="30" xfId="0" applyNumberFormat="1" applyFont="1" applyBorder="1" applyAlignment="1" applyProtection="1">
      <alignment horizontal="center" vertical="center"/>
      <protection locked="0"/>
    </xf>
    <xf numFmtId="164" fontId="7" fillId="0" borderId="42" xfId="0" applyNumberFormat="1" applyFont="1" applyBorder="1" applyAlignment="1" applyProtection="1">
      <alignment horizontal="center" vertical="center" wrapText="1"/>
      <protection locked="0"/>
    </xf>
    <xf numFmtId="164" fontId="30" fillId="0" borderId="0" xfId="0" applyNumberFormat="1" applyFont="1" applyProtection="1">
      <protection locked="0"/>
    </xf>
    <xf numFmtId="0" fontId="30" fillId="0" borderId="0" xfId="0" applyFont="1" applyProtection="1">
      <protection locked="0"/>
    </xf>
    <xf numFmtId="0" fontId="2" fillId="0" borderId="0" xfId="0" applyFont="1" applyProtection="1"/>
    <xf numFmtId="0" fontId="7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0" fillId="0" borderId="0" xfId="0" applyBorder="1" applyProtection="1"/>
    <xf numFmtId="0" fontId="3" fillId="0" borderId="0" xfId="0" applyFont="1" applyBorder="1" applyAlignment="1" applyProtection="1">
      <alignment vertical="top" wrapText="1"/>
    </xf>
    <xf numFmtId="0" fontId="30" fillId="0" borderId="0" xfId="0" applyFont="1" applyProtection="1"/>
    <xf numFmtId="0" fontId="3" fillId="3" borderId="48" xfId="0" applyFont="1" applyFill="1" applyBorder="1" applyAlignment="1" applyProtection="1">
      <alignment horizontal="center" vertical="center" wrapText="1"/>
      <protection locked="0"/>
    </xf>
    <xf numFmtId="0" fontId="3" fillId="3" borderId="25" xfId="0" applyFont="1" applyFill="1" applyBorder="1" applyAlignment="1" applyProtection="1">
      <alignment horizontal="center" vertical="center" wrapText="1"/>
      <protection locked="0"/>
    </xf>
    <xf numFmtId="0" fontId="17" fillId="0" borderId="48" xfId="0" applyFont="1" applyBorder="1" applyAlignment="1" applyProtection="1">
      <alignment horizontal="center" vertical="center" wrapText="1"/>
    </xf>
    <xf numFmtId="0" fontId="17" fillId="0" borderId="25" xfId="0" applyFont="1" applyBorder="1" applyAlignment="1" applyProtection="1">
      <alignment horizontal="center" vertical="center" wrapText="1"/>
    </xf>
    <xf numFmtId="0" fontId="17" fillId="0" borderId="27" xfId="0" applyFont="1" applyBorder="1" applyAlignment="1" applyProtection="1">
      <alignment horizontal="center" vertical="center" wrapText="1"/>
    </xf>
    <xf numFmtId="0" fontId="17" fillId="0" borderId="25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17" fillId="0" borderId="16" xfId="0" applyFont="1" applyBorder="1" applyAlignment="1" applyProtection="1">
      <alignment horizontal="center" vertical="top" wrapText="1"/>
    </xf>
    <xf numFmtId="0" fontId="17" fillId="0" borderId="17" xfId="0" applyFont="1" applyBorder="1" applyAlignment="1" applyProtection="1">
      <alignment horizontal="center" vertical="top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</xf>
    <xf numFmtId="0" fontId="3" fillId="3" borderId="33" xfId="0" applyFont="1" applyFill="1" applyBorder="1" applyAlignment="1" applyProtection="1">
      <alignment horizontal="center" vertical="center"/>
      <protection locked="0"/>
    </xf>
    <xf numFmtId="0" fontId="3" fillId="3" borderId="41" xfId="0" applyFont="1" applyFill="1" applyBorder="1" applyAlignment="1" applyProtection="1">
      <alignment horizontal="center" vertical="center"/>
      <protection locked="0"/>
    </xf>
    <xf numFmtId="0" fontId="16" fillId="3" borderId="48" xfId="0" applyFont="1" applyFill="1" applyBorder="1" applyAlignment="1" applyProtection="1">
      <alignment horizontal="center" vertical="center"/>
      <protection locked="0"/>
    </xf>
    <xf numFmtId="0" fontId="16" fillId="3" borderId="25" xfId="0" applyFont="1" applyFill="1" applyBorder="1" applyAlignment="1" applyProtection="1">
      <alignment horizontal="center" vertical="center"/>
      <protection locked="0"/>
    </xf>
    <xf numFmtId="0" fontId="17" fillId="0" borderId="42" xfId="0" applyFont="1" applyBorder="1" applyAlignment="1" applyProtection="1">
      <alignment horizontal="center" vertical="center" wrapText="1"/>
    </xf>
    <xf numFmtId="0" fontId="17" fillId="0" borderId="41" xfId="0" applyFont="1" applyBorder="1" applyAlignment="1" applyProtection="1">
      <alignment horizontal="center" vertical="center"/>
    </xf>
    <xf numFmtId="0" fontId="17" fillId="0" borderId="39" xfId="0" applyFont="1" applyBorder="1" applyAlignment="1" applyProtection="1">
      <alignment horizontal="center" vertical="center"/>
    </xf>
    <xf numFmtId="0" fontId="17" fillId="0" borderId="33" xfId="0" applyFont="1" applyBorder="1" applyAlignment="1" applyProtection="1">
      <alignment horizontal="center" vertical="center" wrapText="1"/>
    </xf>
    <xf numFmtId="0" fontId="17" fillId="0" borderId="38" xfId="0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center" vertical="top" wrapText="1"/>
    </xf>
    <xf numFmtId="0" fontId="17" fillId="0" borderId="57" xfId="0" applyFont="1" applyBorder="1" applyAlignment="1" applyProtection="1">
      <alignment horizontal="center" vertical="center" wrapText="1"/>
    </xf>
    <xf numFmtId="0" fontId="17" fillId="0" borderId="19" xfId="0" applyFont="1" applyBorder="1" applyAlignment="1" applyProtection="1">
      <alignment horizontal="center" vertical="center"/>
    </xf>
    <xf numFmtId="0" fontId="17" fillId="0" borderId="48" xfId="0" applyFont="1" applyBorder="1" applyAlignment="1" applyProtection="1">
      <alignment horizontal="center" wrapText="1"/>
      <protection locked="0"/>
    </xf>
    <xf numFmtId="0" fontId="17" fillId="0" borderId="11" xfId="0" applyFont="1" applyBorder="1" applyAlignment="1" applyProtection="1">
      <alignment horizontal="center" wrapText="1"/>
      <protection locked="0"/>
    </xf>
    <xf numFmtId="0" fontId="17" fillId="0" borderId="21" xfId="0" applyFont="1" applyBorder="1" applyAlignment="1" applyProtection="1">
      <alignment horizontal="center" wrapText="1"/>
      <protection locked="0"/>
    </xf>
    <xf numFmtId="0" fontId="17" fillId="0" borderId="38" xfId="0" applyFont="1" applyBorder="1" applyAlignment="1" applyProtection="1">
      <alignment horizontal="center" wrapText="1"/>
      <protection locked="0"/>
    </xf>
    <xf numFmtId="0" fontId="17" fillId="0" borderId="33" xfId="0" applyFont="1" applyBorder="1" applyAlignment="1" applyProtection="1">
      <alignment horizontal="center" vertical="center" wrapText="1"/>
      <protection locked="0"/>
    </xf>
    <xf numFmtId="0" fontId="17" fillId="0" borderId="51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left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</xf>
    <xf numFmtId="0" fontId="17" fillId="0" borderId="41" xfId="0" applyFont="1" applyBorder="1" applyAlignment="1" applyProtection="1">
      <alignment horizontal="center" vertical="center"/>
    </xf>
    <xf numFmtId="0" fontId="17" fillId="0" borderId="39" xfId="0" applyFont="1" applyBorder="1" applyAlignment="1" applyProtection="1">
      <alignment horizontal="center" vertical="center"/>
    </xf>
    <xf numFmtId="0" fontId="17" fillId="0" borderId="44" xfId="0" applyFont="1" applyBorder="1" applyAlignment="1" applyProtection="1">
      <alignment horizontal="center" vertical="center" wrapText="1"/>
    </xf>
    <xf numFmtId="0" fontId="21" fillId="0" borderId="45" xfId="0" applyFont="1" applyBorder="1" applyAlignment="1" applyProtection="1">
      <alignment horizontal="center" vertical="center" wrapText="1"/>
    </xf>
    <xf numFmtId="0" fontId="3" fillId="3" borderId="41" xfId="0" applyFont="1" applyFill="1" applyBorder="1" applyAlignment="1" applyProtection="1">
      <alignment horizontal="center" vertical="center" wrapText="1"/>
      <protection locked="0"/>
    </xf>
    <xf numFmtId="0" fontId="23" fillId="3" borderId="39" xfId="0" applyFont="1" applyFill="1" applyBorder="1" applyAlignment="1" applyProtection="1">
      <alignment horizontal="center" vertical="center" wrapText="1"/>
      <protection locked="0"/>
    </xf>
    <xf numFmtId="0" fontId="3" fillId="3" borderId="33" xfId="0" applyFont="1" applyFill="1" applyBorder="1" applyAlignment="1" applyProtection="1">
      <alignment horizontal="center" vertical="center" wrapText="1"/>
      <protection locked="0"/>
    </xf>
    <xf numFmtId="0" fontId="23" fillId="3" borderId="38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wrapText="1"/>
    </xf>
    <xf numFmtId="0" fontId="16" fillId="0" borderId="14" xfId="0" applyFont="1" applyBorder="1" applyAlignment="1" applyProtection="1"/>
    <xf numFmtId="0" fontId="12" fillId="0" borderId="14" xfId="0" applyFont="1" applyBorder="1" applyAlignment="1" applyProtection="1">
      <alignment horizontal="center" wrapText="1"/>
    </xf>
    <xf numFmtId="0" fontId="0" fillId="0" borderId="14" xfId="0" applyBorder="1" applyAlignment="1" applyProtection="1">
      <alignment wrapText="1"/>
    </xf>
    <xf numFmtId="0" fontId="3" fillId="0" borderId="0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26" xfId="0" applyFont="1" applyBorder="1" applyAlignment="1" applyProtection="1">
      <alignment horizontal="center" wrapText="1"/>
    </xf>
    <xf numFmtId="0" fontId="3" fillId="0" borderId="27" xfId="0" applyFont="1" applyBorder="1" applyAlignment="1" applyProtection="1">
      <alignment horizontal="center" wrapText="1"/>
    </xf>
    <xf numFmtId="0" fontId="1" fillId="0" borderId="27" xfId="0" applyFont="1" applyBorder="1" applyAlignment="1" applyProtection="1"/>
    <xf numFmtId="0" fontId="1" fillId="0" borderId="15" xfId="0" applyFont="1" applyBorder="1" applyAlignment="1" applyProtection="1"/>
    <xf numFmtId="0" fontId="4" fillId="0" borderId="26" xfId="0" applyFont="1" applyBorder="1" applyAlignment="1" applyProtection="1">
      <alignment horizontal="center" wrapText="1"/>
    </xf>
    <xf numFmtId="0" fontId="0" fillId="0" borderId="15" xfId="0" applyFont="1" applyBorder="1" applyAlignment="1" applyProtection="1">
      <alignment horizontal="center" wrapText="1"/>
    </xf>
    <xf numFmtId="0" fontId="10" fillId="0" borderId="22" xfId="0" applyFont="1" applyBorder="1" applyAlignment="1" applyProtection="1">
      <alignment horizontal="left" vertical="center" wrapText="1"/>
    </xf>
    <xf numFmtId="0" fontId="10" fillId="0" borderId="27" xfId="0" applyFont="1" applyBorder="1" applyAlignment="1" applyProtection="1">
      <alignment horizontal="left" vertical="center" wrapText="1"/>
    </xf>
    <xf numFmtId="0" fontId="10" fillId="0" borderId="26" xfId="0" applyFont="1" applyBorder="1" applyAlignment="1" applyProtection="1">
      <alignment horizontal="left" wrapText="1"/>
    </xf>
    <xf numFmtId="0" fontId="20" fillId="0" borderId="27" xfId="0" applyFont="1" applyBorder="1" applyAlignment="1" applyProtection="1">
      <alignment horizontal="left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19" fillId="2" borderId="5" xfId="0" applyFont="1" applyFill="1" applyBorder="1" applyAlignment="1" applyProtection="1">
      <alignment horizontal="left" vertical="center" wrapText="1"/>
    </xf>
    <xf numFmtId="0" fontId="19" fillId="2" borderId="4" xfId="0" applyFont="1" applyFill="1" applyBorder="1" applyAlignment="1" applyProtection="1">
      <alignment horizontal="left" vertical="center" wrapText="1"/>
    </xf>
    <xf numFmtId="0" fontId="13" fillId="3" borderId="14" xfId="0" applyFont="1" applyFill="1" applyBorder="1" applyAlignment="1" applyProtection="1">
      <alignment vertical="top" wrapText="1"/>
      <protection locked="0"/>
    </xf>
    <xf numFmtId="0" fontId="0" fillId="3" borderId="14" xfId="0" applyFill="1" applyBorder="1" applyAlignment="1" applyProtection="1">
      <protection locked="0"/>
    </xf>
    <xf numFmtId="0" fontId="3" fillId="0" borderId="3" xfId="0" applyFont="1" applyBorder="1" applyAlignment="1" applyProtection="1">
      <alignment vertical="center" wrapText="1"/>
    </xf>
    <xf numFmtId="0" fontId="23" fillId="0" borderId="3" xfId="0" applyFont="1" applyBorder="1" applyAlignment="1" applyProtection="1">
      <alignment vertical="center" wrapText="1"/>
    </xf>
    <xf numFmtId="0" fontId="23" fillId="0" borderId="2" xfId="0" applyFont="1" applyBorder="1" applyAlignment="1" applyProtection="1">
      <alignment vertical="center" wrapText="1"/>
    </xf>
    <xf numFmtId="0" fontId="5" fillId="2" borderId="46" xfId="0" applyFont="1" applyFill="1" applyBorder="1" applyAlignment="1" applyProtection="1">
      <alignment vertical="top" wrapText="1"/>
      <protection locked="0"/>
    </xf>
    <xf numFmtId="0" fontId="32" fillId="2" borderId="24" xfId="0" applyFont="1" applyFill="1" applyBorder="1" applyAlignment="1" applyProtection="1">
      <alignment vertical="top" wrapText="1"/>
      <protection locked="0"/>
    </xf>
    <xf numFmtId="0" fontId="32" fillId="2" borderId="29" xfId="0" applyFont="1" applyFill="1" applyBorder="1" applyAlignment="1" applyProtection="1">
      <alignment vertical="top" wrapText="1"/>
      <protection locked="0"/>
    </xf>
    <xf numFmtId="0" fontId="32" fillId="2" borderId="40" xfId="0" applyFont="1" applyFill="1" applyBorder="1" applyAlignment="1" applyProtection="1">
      <alignment vertical="top" wrapText="1"/>
      <protection locked="0"/>
    </xf>
    <xf numFmtId="0" fontId="32" fillId="2" borderId="0" xfId="0" applyFont="1" applyFill="1" applyBorder="1" applyAlignment="1" applyProtection="1">
      <alignment vertical="top" wrapText="1"/>
      <protection locked="0"/>
    </xf>
    <xf numFmtId="0" fontId="32" fillId="2" borderId="28" xfId="0" applyFont="1" applyFill="1" applyBorder="1" applyAlignment="1" applyProtection="1">
      <alignment vertical="top" wrapText="1"/>
      <protection locked="0"/>
    </xf>
    <xf numFmtId="0" fontId="32" fillId="2" borderId="32" xfId="0" applyFont="1" applyFill="1" applyBorder="1" applyAlignment="1" applyProtection="1">
      <alignment vertical="top" wrapText="1"/>
      <protection locked="0"/>
    </xf>
    <xf numFmtId="0" fontId="32" fillId="2" borderId="22" xfId="0" applyFont="1" applyFill="1" applyBorder="1" applyAlignment="1" applyProtection="1">
      <alignment vertical="top" wrapText="1"/>
      <protection locked="0"/>
    </xf>
    <xf numFmtId="0" fontId="32" fillId="2" borderId="31" xfId="0" applyFont="1" applyFill="1" applyBorder="1" applyAlignment="1" applyProtection="1">
      <alignment vertical="top" wrapText="1"/>
      <protection locked="0"/>
    </xf>
    <xf numFmtId="0" fontId="0" fillId="0" borderId="27" xfId="0" applyFont="1" applyBorder="1" applyAlignment="1" applyProtection="1"/>
    <xf numFmtId="0" fontId="0" fillId="0" borderId="15" xfId="0" applyFont="1" applyBorder="1" applyAlignment="1" applyProtection="1"/>
    <xf numFmtId="0" fontId="4" fillId="0" borderId="27" xfId="0" applyFont="1" applyBorder="1" applyAlignment="1" applyProtection="1"/>
    <xf numFmtId="0" fontId="4" fillId="0" borderId="15" xfId="0" applyFont="1" applyBorder="1" applyAlignment="1" applyProtection="1"/>
    <xf numFmtId="0" fontId="0" fillId="0" borderId="14" xfId="0" applyBorder="1" applyAlignment="1" applyProtection="1"/>
    <xf numFmtId="0" fontId="13" fillId="0" borderId="14" xfId="0" applyFont="1" applyBorder="1" applyAlignment="1" applyProtection="1">
      <alignment horizontal="center" wrapText="1"/>
    </xf>
    <xf numFmtId="0" fontId="4" fillId="3" borderId="14" xfId="0" applyFont="1" applyFill="1" applyBorder="1" applyAlignment="1" applyProtection="1">
      <alignment vertical="top" wrapText="1"/>
      <protection locked="0"/>
    </xf>
    <xf numFmtId="0" fontId="4" fillId="0" borderId="26" xfId="0" applyFont="1" applyBorder="1" applyAlignment="1" applyProtection="1">
      <alignment wrapText="1"/>
    </xf>
    <xf numFmtId="0" fontId="4" fillId="0" borderId="27" xfId="0" applyFont="1" applyBorder="1" applyAlignment="1" applyProtection="1">
      <alignment wrapText="1"/>
    </xf>
    <xf numFmtId="0" fontId="4" fillId="0" borderId="15" xfId="0" applyFont="1" applyBorder="1" applyAlignment="1" applyProtection="1">
      <alignment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16" fillId="2" borderId="3" xfId="0" applyFont="1" applyFill="1" applyBorder="1" applyAlignment="1" applyProtection="1">
      <alignment horizontal="center" vertical="center" wrapText="1"/>
    </xf>
    <xf numFmtId="0" fontId="17" fillId="0" borderId="17" xfId="0" applyFont="1" applyBorder="1" applyAlignment="1" applyProtection="1">
      <alignment horizontal="center" vertical="top" wrapText="1"/>
    </xf>
    <xf numFmtId="0" fontId="31" fillId="0" borderId="20" xfId="0" applyFont="1" applyBorder="1" applyAlignment="1" applyProtection="1">
      <alignment vertical="top" wrapText="1"/>
    </xf>
    <xf numFmtId="0" fontId="17" fillId="0" borderId="16" xfId="0" applyFont="1" applyBorder="1" applyAlignment="1" applyProtection="1">
      <alignment horizontal="center" vertical="top" wrapText="1"/>
    </xf>
    <xf numFmtId="0" fontId="31" fillId="0" borderId="14" xfId="0" applyFont="1" applyBorder="1" applyAlignment="1" applyProtection="1">
      <alignment vertical="top" wrapText="1"/>
    </xf>
    <xf numFmtId="0" fontId="3" fillId="3" borderId="39" xfId="0" applyFont="1" applyFill="1" applyBorder="1" applyAlignment="1" applyProtection="1">
      <alignment horizontal="center" vertical="center" wrapText="1"/>
      <protection locked="0"/>
    </xf>
    <xf numFmtId="0" fontId="17" fillId="3" borderId="26" xfId="0" applyFont="1" applyFill="1" applyBorder="1" applyAlignment="1" applyProtection="1">
      <alignment horizontal="center"/>
      <protection locked="0"/>
    </xf>
    <xf numFmtId="0" fontId="17" fillId="3" borderId="27" xfId="0" applyFont="1" applyFill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wrapText="1"/>
    </xf>
    <xf numFmtId="0" fontId="0" fillId="0" borderId="34" xfId="0" applyBorder="1" applyAlignment="1" applyProtection="1">
      <alignment wrapText="1"/>
    </xf>
    <xf numFmtId="0" fontId="0" fillId="0" borderId="41" xfId="0" applyBorder="1" applyAlignment="1" applyProtection="1">
      <alignment wrapText="1"/>
    </xf>
    <xf numFmtId="0" fontId="25" fillId="0" borderId="27" xfId="0" applyFont="1" applyBorder="1" applyAlignment="1" applyProtection="1"/>
    <xf numFmtId="0" fontId="0" fillId="0" borderId="27" xfId="0" applyBorder="1" applyAlignment="1" applyProtection="1"/>
    <xf numFmtId="0" fontId="0" fillId="0" borderId="25" xfId="0" applyBorder="1" applyAlignment="1" applyProtection="1"/>
    <xf numFmtId="0" fontId="0" fillId="0" borderId="34" xfId="0" applyBorder="1" applyAlignment="1" applyProtection="1"/>
    <xf numFmtId="0" fontId="0" fillId="0" borderId="41" xfId="0" applyBorder="1" applyAlignment="1" applyProtection="1"/>
    <xf numFmtId="0" fontId="0" fillId="0" borderId="3" xfId="0" applyBorder="1" applyAlignment="1" applyProtection="1"/>
    <xf numFmtId="0" fontId="0" fillId="0" borderId="2" xfId="0" applyBorder="1" applyAlignment="1" applyProtection="1"/>
    <xf numFmtId="0" fontId="0" fillId="0" borderId="42" xfId="0" applyBorder="1" applyAlignment="1" applyProtection="1"/>
    <xf numFmtId="0" fontId="0" fillId="0" borderId="39" xfId="0" applyBorder="1" applyAlignment="1" applyProtection="1"/>
    <xf numFmtId="0" fontId="3" fillId="3" borderId="53" xfId="0" applyFont="1" applyFill="1" applyBorder="1" applyAlignment="1" applyProtection="1">
      <alignment horizontal="center" vertical="center"/>
      <protection locked="0"/>
    </xf>
    <xf numFmtId="0" fontId="3" fillId="3" borderId="54" xfId="0" applyFont="1" applyFill="1" applyBorder="1" applyAlignment="1" applyProtection="1">
      <alignment horizontal="center" vertical="center"/>
      <protection locked="0"/>
    </xf>
    <xf numFmtId="0" fontId="3" fillId="3" borderId="52" xfId="0" applyFont="1" applyFill="1" applyBorder="1" applyAlignment="1" applyProtection="1">
      <alignment horizontal="center" vertical="center"/>
      <protection locked="0"/>
    </xf>
    <xf numFmtId="0" fontId="3" fillId="3" borderId="49" xfId="0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16" fillId="0" borderId="45" xfId="0" applyFont="1" applyBorder="1" applyAlignment="1" applyProtection="1">
      <alignment horizontal="center" vertical="center" wrapText="1"/>
      <protection locked="0"/>
    </xf>
    <xf numFmtId="0" fontId="22" fillId="2" borderId="22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vertical="top" wrapText="1"/>
      <protection locked="0"/>
    </xf>
    <xf numFmtId="0" fontId="0" fillId="3" borderId="5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2" fillId="0" borderId="12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top" wrapText="1"/>
    </xf>
    <xf numFmtId="0" fontId="16" fillId="0" borderId="34" xfId="0" applyFont="1" applyBorder="1" applyAlignment="1" applyProtection="1"/>
    <xf numFmtId="0" fontId="16" fillId="0" borderId="41" xfId="0" applyFont="1" applyBorder="1" applyAlignment="1" applyProtection="1"/>
    <xf numFmtId="0" fontId="4" fillId="0" borderId="33" xfId="0" applyFont="1" applyBorder="1" applyAlignment="1" applyProtection="1">
      <alignment horizontal="left" vertical="top"/>
    </xf>
    <xf numFmtId="0" fontId="16" fillId="0" borderId="34" xfId="0" applyFont="1" applyBorder="1" applyAlignment="1" applyProtection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7" fillId="3" borderId="26" xfId="0" applyFont="1" applyFill="1" applyBorder="1" applyAlignment="1" applyProtection="1">
      <alignment horizontal="left" vertical="center"/>
      <protection locked="0"/>
    </xf>
    <xf numFmtId="0" fontId="0" fillId="3" borderId="27" xfId="0" applyFill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17" fillId="0" borderId="33" xfId="0" applyFont="1" applyBorder="1" applyAlignment="1" applyProtection="1">
      <alignment horizontal="center" vertical="center" wrapText="1"/>
      <protection locked="0"/>
    </xf>
    <xf numFmtId="0" fontId="17" fillId="0" borderId="38" xfId="0" applyFont="1" applyBorder="1" applyAlignment="1" applyProtection="1">
      <alignment horizontal="center" vertical="center" wrapText="1"/>
      <protection locked="0"/>
    </xf>
    <xf numFmtId="0" fontId="3" fillId="3" borderId="38" xfId="0" applyFont="1" applyFill="1" applyBorder="1" applyAlignment="1" applyProtection="1">
      <alignment horizontal="center" vertical="center" wrapText="1"/>
      <protection locked="0"/>
    </xf>
    <xf numFmtId="0" fontId="21" fillId="0" borderId="37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/>
    <xf numFmtId="0" fontId="17" fillId="0" borderId="34" xfId="0" applyFont="1" applyBorder="1" applyAlignment="1" applyProtection="1">
      <alignment horizontal="center" vertical="center" wrapText="1"/>
    </xf>
    <xf numFmtId="0" fontId="17" fillId="0" borderId="42" xfId="0" applyFont="1" applyBorder="1" applyAlignment="1" applyProtection="1">
      <alignment horizontal="center" vertical="center" wrapText="1"/>
    </xf>
    <xf numFmtId="0" fontId="4" fillId="0" borderId="48" xfId="0" applyFont="1" applyBorder="1" applyAlignment="1" applyProtection="1"/>
    <xf numFmtId="0" fontId="17" fillId="0" borderId="50" xfId="0" applyFont="1" applyBorder="1" applyAlignment="1" applyProtection="1">
      <alignment horizontal="center" vertical="center" wrapText="1"/>
      <protection locked="0"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wrapText="1"/>
    </xf>
    <xf numFmtId="0" fontId="0" fillId="3" borderId="5" xfId="0" applyFill="1" applyBorder="1" applyAlignment="1" applyProtection="1">
      <alignment vertical="top" wrapText="1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horizontal="center" vertical="top" wrapText="1"/>
    </xf>
    <xf numFmtId="0" fontId="16" fillId="0" borderId="13" xfId="0" applyFont="1" applyBorder="1" applyAlignment="1" applyProtection="1">
      <alignment horizontal="center" vertical="top" wrapText="1"/>
    </xf>
    <xf numFmtId="0" fontId="16" fillId="0" borderId="8" xfId="0" applyFont="1" applyBorder="1" applyAlignment="1" applyProtection="1">
      <alignment horizontal="center" vertical="top" wrapText="1"/>
    </xf>
    <xf numFmtId="0" fontId="4" fillId="0" borderId="6" xfId="0" applyFont="1" applyBorder="1" applyAlignment="1" applyProtection="1">
      <alignment vertical="top"/>
    </xf>
    <xf numFmtId="0" fontId="16" fillId="0" borderId="5" xfId="0" applyFont="1" applyBorder="1" applyAlignment="1" applyProtection="1">
      <alignment vertical="top"/>
    </xf>
    <xf numFmtId="0" fontId="0" fillId="0" borderId="5" xfId="0" applyBorder="1" applyAlignment="1">
      <alignment vertical="top"/>
    </xf>
    <xf numFmtId="0" fontId="0" fillId="0" borderId="4" xfId="0" applyBorder="1" applyAlignment="1">
      <alignment vertical="top"/>
    </xf>
    <xf numFmtId="0" fontId="4" fillId="3" borderId="33" xfId="0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4" fillId="3" borderId="26" xfId="0" applyNumberFormat="1" applyFont="1" applyFill="1" applyBorder="1" applyAlignment="1" applyProtection="1">
      <alignment horizontal="left" vertical="center"/>
      <protection locked="0"/>
    </xf>
    <xf numFmtId="0" fontId="4" fillId="3" borderId="27" xfId="0" applyNumberFormat="1" applyFont="1" applyFill="1" applyBorder="1" applyAlignment="1" applyProtection="1">
      <alignment horizontal="left" vertical="center"/>
      <protection locked="0"/>
    </xf>
    <xf numFmtId="0" fontId="4" fillId="3" borderId="48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49" fontId="4" fillId="3" borderId="26" xfId="0" applyNumberFormat="1" applyFont="1" applyFill="1" applyBorder="1" applyAlignment="1" applyProtection="1">
      <alignment horizontal="left" vertical="center"/>
      <protection locked="0"/>
    </xf>
    <xf numFmtId="49" fontId="4" fillId="3" borderId="27" xfId="0" applyNumberFormat="1" applyFont="1" applyFill="1" applyBorder="1" applyAlignment="1" applyProtection="1">
      <alignment horizontal="left" vertical="center"/>
      <protection locked="0"/>
    </xf>
    <xf numFmtId="0" fontId="4" fillId="3" borderId="48" xfId="0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49" fontId="4" fillId="3" borderId="32" xfId="0" applyNumberFormat="1" applyFont="1" applyFill="1" applyBorder="1" applyAlignment="1" applyProtection="1">
      <alignment horizontal="left" vertical="center"/>
      <protection locked="0"/>
    </xf>
    <xf numFmtId="49" fontId="4" fillId="3" borderId="22" xfId="0" applyNumberFormat="1" applyFont="1" applyFill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4" fillId="3" borderId="30" xfId="0" applyFont="1" applyFill="1" applyBorder="1" applyAlignment="1" applyProtection="1">
      <alignment horizontal="left" vertical="center"/>
      <protection locked="0"/>
    </xf>
    <xf numFmtId="0" fontId="4" fillId="3" borderId="42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4" fillId="3" borderId="38" xfId="0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top" wrapText="1"/>
    </xf>
    <xf numFmtId="0" fontId="17" fillId="0" borderId="15" xfId="0" applyFont="1" applyBorder="1" applyAlignment="1" applyProtection="1">
      <alignment horizontal="center" vertical="top" wrapText="1"/>
    </xf>
    <xf numFmtId="0" fontId="7" fillId="3" borderId="30" xfId="0" applyFont="1" applyFill="1" applyBorder="1" applyAlignment="1" applyProtection="1">
      <alignment horizontal="left" vertical="center"/>
      <protection locked="0"/>
    </xf>
    <xf numFmtId="0" fontId="0" fillId="3" borderId="42" xfId="0" applyFill="1" applyBorder="1" applyAlignment="1" applyProtection="1">
      <alignment horizontal="left" vertical="center"/>
      <protection locked="0"/>
    </xf>
    <xf numFmtId="0" fontId="7" fillId="3" borderId="27" xfId="0" applyFont="1" applyFill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wrapText="1"/>
    </xf>
    <xf numFmtId="0" fontId="4" fillId="0" borderId="38" xfId="0" applyFont="1" applyBorder="1" applyAlignment="1" applyProtection="1"/>
    <xf numFmtId="0" fontId="25" fillId="0" borderId="33" xfId="0" applyFont="1" applyBorder="1" applyAlignment="1" applyProtection="1"/>
    <xf numFmtId="0" fontId="0" fillId="0" borderId="34" xfId="0" applyBorder="1" applyProtection="1"/>
    <xf numFmtId="0" fontId="0" fillId="0" borderId="41" xfId="0" applyBorder="1" applyProtection="1"/>
    <xf numFmtId="0" fontId="0" fillId="0" borderId="27" xfId="0" applyBorder="1" applyProtection="1"/>
    <xf numFmtId="0" fontId="0" fillId="0" borderId="25" xfId="0" applyBorder="1" applyProtection="1"/>
    <xf numFmtId="0" fontId="4" fillId="0" borderId="55" xfId="0" applyFont="1" applyBorder="1" applyAlignment="1" applyProtection="1"/>
    <xf numFmtId="0" fontId="0" fillId="0" borderId="24" xfId="0" applyBorder="1" applyAlignment="1" applyProtection="1"/>
    <xf numFmtId="0" fontId="0" fillId="0" borderId="56" xfId="0" applyBorder="1" applyAlignment="1" applyProtection="1"/>
    <xf numFmtId="0" fontId="0" fillId="0" borderId="14" xfId="0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wrapText="1"/>
      <protection locked="0"/>
    </xf>
    <xf numFmtId="0" fontId="34" fillId="0" borderId="13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0" fontId="34" fillId="0" borderId="13" xfId="0" applyFont="1" applyBorder="1" applyAlignment="1" applyProtection="1">
      <alignment vertical="center"/>
    </xf>
    <xf numFmtId="0" fontId="33" fillId="0" borderId="12" xfId="0" applyFont="1" applyBorder="1" applyAlignment="1" applyProtection="1">
      <alignment horizontal="center" wrapText="1"/>
    </xf>
    <xf numFmtId="0" fontId="7" fillId="0" borderId="13" xfId="0" applyFont="1" applyBorder="1" applyAlignment="1" applyProtection="1">
      <alignment horizontal="center" wrapText="1"/>
    </xf>
    <xf numFmtId="0" fontId="7" fillId="0" borderId="8" xfId="0" applyFont="1" applyBorder="1" applyAlignment="1" applyProtection="1">
      <alignment horizontal="center" wrapText="1"/>
    </xf>
    <xf numFmtId="0" fontId="7" fillId="0" borderId="12" xfId="0" applyFont="1" applyBorder="1" applyAlignment="1" applyProtection="1">
      <alignment horizont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34" fillId="0" borderId="8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4" fillId="0" borderId="2" xfId="0" applyFont="1" applyBorder="1" applyAlignment="1">
      <alignment vertical="center"/>
    </xf>
    <xf numFmtId="0" fontId="34" fillId="0" borderId="3" xfId="0" applyFont="1" applyBorder="1" applyAlignment="1" applyProtection="1">
      <alignment vertical="center"/>
    </xf>
    <xf numFmtId="0" fontId="33" fillId="0" borderId="11" xfId="0" applyFont="1" applyBorder="1" applyAlignment="1" applyProtection="1">
      <alignment horizontal="center" wrapText="1"/>
    </xf>
    <xf numFmtId="0" fontId="33" fillId="0" borderId="3" xfId="0" applyFont="1" applyBorder="1" applyAlignment="1" applyProtection="1">
      <alignment horizontal="center" wrapText="1"/>
    </xf>
    <xf numFmtId="0" fontId="33" fillId="0" borderId="2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11" xfId="0" applyFont="1" applyBorder="1" applyAlignment="1" applyProtection="1">
      <alignment horizont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34" fillId="0" borderId="2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0" fontId="17" fillId="0" borderId="58" xfId="0" applyFont="1" applyBorder="1" applyAlignment="1" applyProtection="1">
      <alignment horizontal="center" vertical="center"/>
    </xf>
    <xf numFmtId="0" fontId="17" fillId="2" borderId="33" xfId="0" applyFont="1" applyFill="1" applyBorder="1" applyAlignment="1" applyProtection="1">
      <alignment horizontal="center" wrapText="1"/>
    </xf>
    <xf numFmtId="0" fontId="17" fillId="2" borderId="48" xfId="0" applyFont="1" applyFill="1" applyBorder="1" applyAlignment="1" applyProtection="1">
      <alignment horizontal="center" wrapText="1"/>
    </xf>
    <xf numFmtId="0" fontId="17" fillId="2" borderId="11" xfId="0" applyFont="1" applyFill="1" applyBorder="1" applyAlignment="1" applyProtection="1">
      <alignment horizontal="center" wrapText="1"/>
    </xf>
    <xf numFmtId="0" fontId="17" fillId="3" borderId="10" xfId="0" applyFont="1" applyFill="1" applyBorder="1" applyAlignment="1" applyProtection="1">
      <alignment horizontal="center" wrapText="1"/>
      <protection locked="0"/>
    </xf>
    <xf numFmtId="0" fontId="17" fillId="3" borderId="33" xfId="0" applyFont="1" applyFill="1" applyBorder="1" applyAlignment="1" applyProtection="1">
      <alignment horizontal="center" vertical="center"/>
      <protection locked="0"/>
    </xf>
    <xf numFmtId="0" fontId="17" fillId="3" borderId="11" xfId="0" applyFont="1" applyFill="1" applyBorder="1" applyAlignment="1" applyProtection="1">
      <alignment horizontal="center" vertical="center"/>
      <protection locked="0"/>
    </xf>
    <xf numFmtId="0" fontId="12" fillId="3" borderId="33" xfId="0" applyFont="1" applyFill="1" applyBorder="1" applyAlignment="1" applyProtection="1">
      <alignment horizontal="center" vertical="top" wrapText="1"/>
      <protection locked="0"/>
    </xf>
    <xf numFmtId="0" fontId="12" fillId="3" borderId="21" xfId="0" applyFont="1" applyFill="1" applyBorder="1" applyAlignment="1" applyProtection="1">
      <alignment horizontal="center" vertical="top" wrapText="1"/>
      <protection locked="0"/>
    </xf>
    <xf numFmtId="0" fontId="12" fillId="3" borderId="48" xfId="0" applyFont="1" applyFill="1" applyBorder="1" applyAlignment="1" applyProtection="1">
      <alignment horizontal="center" vertical="top" wrapText="1"/>
      <protection locked="0"/>
    </xf>
    <xf numFmtId="0" fontId="12" fillId="3" borderId="11" xfId="0" applyFont="1" applyFill="1" applyBorder="1" applyAlignment="1" applyProtection="1">
      <alignment horizontal="center" vertical="top" wrapText="1"/>
      <protection locked="0"/>
    </xf>
    <xf numFmtId="0" fontId="4" fillId="0" borderId="33" xfId="0" applyFont="1" applyBorder="1" applyAlignment="1" applyProtection="1">
      <alignment horizontal="left"/>
    </xf>
    <xf numFmtId="0" fontId="4" fillId="0" borderId="11" xfId="0" applyFont="1" applyBorder="1" applyAlignment="1" applyProtection="1"/>
    <xf numFmtId="49" fontId="4" fillId="0" borderId="33" xfId="0" applyNumberFormat="1" applyFont="1" applyBorder="1" applyAlignment="1" applyProtection="1">
      <alignment wrapText="1"/>
    </xf>
    <xf numFmtId="0" fontId="25" fillId="0" borderId="38" xfId="0" applyNumberFormat="1" applyFont="1" applyBorder="1" applyAlignment="1" applyProtection="1"/>
    <xf numFmtId="0" fontId="7" fillId="0" borderId="13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 wrapText="1"/>
    </xf>
    <xf numFmtId="0" fontId="17" fillId="2" borderId="34" xfId="0" applyFont="1" applyFill="1" applyBorder="1" applyAlignment="1" applyProtection="1">
      <alignment horizontal="center" wrapText="1"/>
    </xf>
    <xf numFmtId="0" fontId="17" fillId="2" borderId="27" xfId="0" applyFont="1" applyFill="1" applyBorder="1" applyAlignment="1" applyProtection="1">
      <alignment horizontal="center" wrapText="1"/>
    </xf>
    <xf numFmtId="0" fontId="17" fillId="2" borderId="0" xfId="0" applyFont="1" applyFill="1" applyBorder="1" applyAlignment="1" applyProtection="1">
      <alignment horizontal="center" wrapText="1"/>
    </xf>
    <xf numFmtId="0" fontId="17" fillId="2" borderId="3" xfId="0" applyFont="1" applyFill="1" applyBorder="1" applyAlignment="1" applyProtection="1">
      <alignment horizontal="center" wrapText="1"/>
    </xf>
    <xf numFmtId="0" fontId="17" fillId="3" borderId="0" xfId="0" applyFont="1" applyFill="1" applyBorder="1" applyAlignment="1" applyProtection="1">
      <alignment horizontal="center" wrapText="1"/>
      <protection locked="0"/>
    </xf>
    <xf numFmtId="0" fontId="17" fillId="3" borderId="34" xfId="0" applyFont="1" applyFill="1" applyBorder="1" applyAlignment="1" applyProtection="1">
      <alignment horizontal="center" vertical="center"/>
      <protection locked="0"/>
    </xf>
    <xf numFmtId="0" fontId="17" fillId="3" borderId="3" xfId="0" applyFont="1" applyFill="1" applyBorder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top" wrapText="1"/>
      <protection locked="0"/>
    </xf>
    <xf numFmtId="0" fontId="12" fillId="3" borderId="27" xfId="0" applyFont="1" applyFill="1" applyBorder="1" applyAlignment="1" applyProtection="1">
      <alignment horizontal="center" vertical="top" wrapText="1"/>
      <protection locked="0"/>
    </xf>
    <xf numFmtId="0" fontId="12" fillId="3" borderId="3" xfId="0" applyFont="1" applyFill="1" applyBorder="1" applyAlignment="1" applyProtection="1">
      <alignment horizontal="center" vertical="top" wrapText="1"/>
      <protection locked="0"/>
    </xf>
    <xf numFmtId="0" fontId="12" fillId="3" borderId="0" xfId="0" applyFont="1" applyFill="1" applyBorder="1" applyAlignment="1" applyProtection="1">
      <alignment horizontal="center" vertical="top" wrapText="1"/>
      <protection locked="0"/>
    </xf>
    <xf numFmtId="0" fontId="25" fillId="0" borderId="48" xfId="0" applyFont="1" applyBorder="1" applyAlignment="1" applyProtection="1"/>
    <xf numFmtId="0" fontId="25" fillId="0" borderId="11" xfId="0" applyFont="1" applyBorder="1" applyAlignment="1" applyProtection="1"/>
    <xf numFmtId="0" fontId="22" fillId="3" borderId="26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17" fillId="3" borderId="31" xfId="0" applyFont="1" applyFill="1" applyBorder="1" applyAlignment="1" applyProtection="1">
      <alignment horizontal="center"/>
      <protection locked="0"/>
    </xf>
    <xf numFmtId="0" fontId="17" fillId="3" borderId="32" xfId="0" applyFont="1" applyFill="1" applyBorder="1" applyAlignment="1" applyProtection="1">
      <protection locked="0"/>
    </xf>
    <xf numFmtId="0" fontId="17" fillId="3" borderId="22" xfId="0" applyFont="1" applyFill="1" applyBorder="1" applyAlignment="1" applyProtection="1">
      <protection locked="0"/>
    </xf>
    <xf numFmtId="0" fontId="17" fillId="3" borderId="31" xfId="0" applyFont="1" applyFill="1" applyBorder="1" applyAlignment="1" applyProtection="1">
      <protection locked="0"/>
    </xf>
    <xf numFmtId="0" fontId="22" fillId="3" borderId="26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99483</xdr:colOff>
      <xdr:row>3</xdr:row>
      <xdr:rowOff>11641</xdr:rowOff>
    </xdr:from>
    <xdr:to>
      <xdr:col>22</xdr:col>
      <xdr:colOff>49742</xdr:colOff>
      <xdr:row>5</xdr:row>
      <xdr:rowOff>78316</xdr:rowOff>
    </xdr:to>
    <xdr:sp macro="" textlink="">
      <xdr:nvSpPr>
        <xdr:cNvPr id="1026" name="WordArt 2"/>
        <xdr:cNvSpPr>
          <a:spLocks noChangeArrowheads="1" noChangeShapeType="1"/>
        </xdr:cNvSpPr>
      </xdr:nvSpPr>
      <xdr:spPr bwMode="auto">
        <a:xfrm>
          <a:off x="1718733" y="641349"/>
          <a:ext cx="3167592" cy="331259"/>
        </a:xfrm>
        <a:prstGeom prst="rect">
          <a:avLst/>
        </a:prstGeom>
      </xdr:spPr>
      <xdr:txBody>
        <a:bodyPr wrap="none" fromWordArt="1">
          <a:prstTxWarp prst="textFadeUp">
            <a:avLst>
              <a:gd name="adj" fmla="val 9060"/>
            </a:avLst>
          </a:prstTxWarp>
        </a:bodyPr>
        <a:lstStyle/>
        <a:p>
          <a:pPr algn="ctr" rtl="0"/>
          <a:r>
            <a:rPr lang="pl-PL" sz="3600" b="1" kern="10" spc="0">
              <a:ln w="12700">
                <a:solidFill>
                  <a:srgbClr val="B2B2B2"/>
                </a:solidFill>
                <a:round/>
                <a:headEnd/>
                <a:tailEnd/>
              </a:ln>
              <a:solidFill>
                <a:srgbClr val="000080"/>
              </a:solidFill>
              <a:effectLst>
                <a:outerShdw dist="35921" dir="2700000" sy="50000" rotWithShape="0">
                  <a:srgbClr val="875B0D"/>
                </a:outerShdw>
              </a:effectLst>
              <a:latin typeface="Arial Black"/>
            </a:rPr>
            <a:t>PROTOKÓŁ MECZU</a:t>
          </a:r>
        </a:p>
      </xdr:txBody>
    </xdr:sp>
    <xdr:clientData/>
  </xdr:twoCellAnchor>
  <xdr:twoCellAnchor>
    <xdr:from>
      <xdr:col>0</xdr:col>
      <xdr:colOff>0</xdr:colOff>
      <xdr:row>0</xdr:row>
      <xdr:rowOff>28574</xdr:rowOff>
    </xdr:from>
    <xdr:to>
      <xdr:col>2</xdr:col>
      <xdr:colOff>310132</xdr:colOff>
      <xdr:row>3</xdr:row>
      <xdr:rowOff>17860</xdr:rowOff>
    </xdr:to>
    <xdr:pic>
      <xdr:nvPicPr>
        <xdr:cNvPr id="1028" name="Picture 4" descr="koło DOZT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4"/>
          <a:ext cx="792335" cy="62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grywki%2017_18/WTK/szczegolowe/I%20WTK%20zakow%2032_9_12%202%20miejsc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lista"/>
      <sheetName val="główny"/>
      <sheetName val="pociesz"/>
      <sheetName val="om2"/>
      <sheetName val="klaskon"/>
      <sheetName val="wydruk"/>
    </sheetNames>
    <sheetDataSet>
      <sheetData sheetId="0"/>
      <sheetData sheetId="1">
        <row r="5">
          <cell r="E5" t="str">
            <v>I Wojewódzki Turniej Kwalifikacyjny Żaczek i Żaków</v>
          </cell>
        </row>
        <row r="6">
          <cell r="E6" t="str">
            <v>Wołów 22.10.2017</v>
          </cell>
        </row>
        <row r="7">
          <cell r="D7" t="str">
            <v>LISTA STARTOWA</v>
          </cell>
          <cell r="E7" t="str">
            <v>gra pojedyncza żaków</v>
          </cell>
        </row>
        <row r="9">
          <cell r="C9" t="str">
            <v>Nazwisko</v>
          </cell>
          <cell r="D9" t="str">
            <v>Imię</v>
          </cell>
          <cell r="E9" t="str">
            <v>Data urodz.</v>
          </cell>
          <cell r="F9" t="str">
            <v>Klub</v>
          </cell>
          <cell r="G9" t="str">
            <v>Miejscowość</v>
          </cell>
        </row>
        <row r="10">
          <cell r="C10" t="str">
            <v>WNĘK Krzysztof</v>
          </cell>
          <cell r="E10">
            <v>40045</v>
          </cell>
          <cell r="F10" t="str">
            <v>UKS FAN Strzelin</v>
          </cell>
        </row>
        <row r="11">
          <cell r="C11" t="str">
            <v>DRZYZGA Mateusz</v>
          </cell>
          <cell r="E11">
            <v>39158</v>
          </cell>
          <cell r="F11" t="str">
            <v>UKS ŻAK Gierałtowiec</v>
          </cell>
        </row>
        <row r="12">
          <cell r="C12" t="str">
            <v>STASZCZYK Jakub</v>
          </cell>
          <cell r="E12">
            <v>39645</v>
          </cell>
          <cell r="F12" t="str">
            <v>MKS WOLAVIA Wołów</v>
          </cell>
        </row>
        <row r="13">
          <cell r="C13" t="str">
            <v>SZYMCZAK-POMIANOWSKI Jakub</v>
          </cell>
          <cell r="E13">
            <v>39522</v>
          </cell>
          <cell r="F13" t="str">
            <v>KU AZS UE Wrocław</v>
          </cell>
        </row>
        <row r="14">
          <cell r="C14" t="str">
            <v>KUŁEK Dawid</v>
          </cell>
          <cell r="E14">
            <v>39309</v>
          </cell>
          <cell r="F14" t="str">
            <v>KS AJDE Oleśnica</v>
          </cell>
        </row>
        <row r="15">
          <cell r="C15" t="str">
            <v>KALISZ Karol</v>
          </cell>
          <cell r="E15">
            <v>39370</v>
          </cell>
          <cell r="F15" t="str">
            <v>MKS ROKITA Brzeg Dolny</v>
          </cell>
        </row>
        <row r="16">
          <cell r="C16" t="str">
            <v>MATWIEJCZUK Kacper</v>
          </cell>
          <cell r="E16">
            <v>39232</v>
          </cell>
          <cell r="F16" t="str">
            <v>UKS ŻAK Gierałtowiec</v>
          </cell>
        </row>
        <row r="17">
          <cell r="C17" t="str">
            <v>SZELAGOWSKI Joel</v>
          </cell>
          <cell r="E17">
            <v>39204</v>
          </cell>
          <cell r="F17" t="str">
            <v>TOP Bolesławiec</v>
          </cell>
        </row>
        <row r="18">
          <cell r="C18" t="str">
            <v>WRÓBEL Jacek</v>
          </cell>
          <cell r="E18">
            <v>39209</v>
          </cell>
          <cell r="F18" t="str">
            <v>TKS GRANIT Strzelin</v>
          </cell>
        </row>
        <row r="19">
          <cell r="C19" t="str">
            <v>ŚCIANA Adrian</v>
          </cell>
          <cell r="E19">
            <v>39713</v>
          </cell>
          <cell r="F19" t="str">
            <v>KS Polkowice</v>
          </cell>
        </row>
        <row r="20">
          <cell r="C20" t="str">
            <v>TRYBAŁA Szymon</v>
          </cell>
          <cell r="E20">
            <v>39459</v>
          </cell>
          <cell r="F20" t="str">
            <v>LKS ODRA Głoska</v>
          </cell>
        </row>
        <row r="21">
          <cell r="C21" t="str">
            <v>GARKUSZENKO Adam</v>
          </cell>
          <cell r="E21">
            <v>39685</v>
          </cell>
          <cell r="F21" t="str">
            <v>LKS ODRA Głoska</v>
          </cell>
        </row>
        <row r="22">
          <cell r="C22" t="str">
            <v>BORODACZ Dariusz</v>
          </cell>
          <cell r="E22">
            <v>39782</v>
          </cell>
          <cell r="F22" t="str">
            <v>ULKS URSUS Złotoryja</v>
          </cell>
        </row>
        <row r="23">
          <cell r="C23" t="str">
            <v>PODSKARBI Jakub</v>
          </cell>
          <cell r="E23">
            <v>39114</v>
          </cell>
          <cell r="F23" t="str">
            <v>UKS ŻAK Gierałtowiec</v>
          </cell>
        </row>
        <row r="24">
          <cell r="C24" t="str">
            <v>HEINKE Tymoteusz</v>
          </cell>
          <cell r="E24">
            <v>39587</v>
          </cell>
          <cell r="F24" t="str">
            <v>KU AZS UE Wrocław</v>
          </cell>
        </row>
        <row r="25">
          <cell r="C25" t="str">
            <v>KORNECKI Arkadiusz</v>
          </cell>
          <cell r="E25">
            <v>39319</v>
          </cell>
          <cell r="F25" t="str">
            <v>SL SALOS Dzierżoniów</v>
          </cell>
        </row>
        <row r="26">
          <cell r="C26" t="str">
            <v>NOWAK Oskar</v>
          </cell>
          <cell r="E26">
            <v>39197</v>
          </cell>
          <cell r="F26" t="str">
            <v>UKS ŻAK Gierałtowiec</v>
          </cell>
        </row>
        <row r="27">
          <cell r="C27" t="str">
            <v>BOGUSZ Krzysztof</v>
          </cell>
          <cell r="E27">
            <v>40079</v>
          </cell>
          <cell r="F27" t="str">
            <v>UKS GOKiS Kąty Wrocławskie</v>
          </cell>
        </row>
        <row r="28">
          <cell r="C28" t="str">
            <v>SOWA Sebastian</v>
          </cell>
          <cell r="E28">
            <v>39978</v>
          </cell>
          <cell r="F28" t="str">
            <v>MKS ROKITA Brzeg Dolny</v>
          </cell>
        </row>
        <row r="29">
          <cell r="C29" t="str">
            <v>BARZAŁ Igor</v>
          </cell>
          <cell r="E29">
            <v>40081</v>
          </cell>
          <cell r="F29" t="str">
            <v>LKS ODRA Głoska</v>
          </cell>
        </row>
        <row r="30">
          <cell r="C30" t="str">
            <v>KOZERSKI Michał</v>
          </cell>
          <cell r="E30">
            <v>39139</v>
          </cell>
          <cell r="F30" t="str">
            <v>UKS GOKiS Kąty Wrocławskie</v>
          </cell>
        </row>
        <row r="31">
          <cell r="C31" t="str">
            <v>SOŁTYS Gracjan</v>
          </cell>
          <cell r="E31">
            <v>40046</v>
          </cell>
          <cell r="F31" t="str">
            <v>ULKS URSUS Złotoryja</v>
          </cell>
        </row>
        <row r="32">
          <cell r="C32" t="str">
            <v>JAGIEŁŁO Julian</v>
          </cell>
          <cell r="E32">
            <v>39899</v>
          </cell>
          <cell r="F32" t="str">
            <v>MKS WOLAVIA Wołów</v>
          </cell>
        </row>
        <row r="33">
          <cell r="C33" t="str">
            <v>GIECEWICZ Aleksander</v>
          </cell>
          <cell r="E33">
            <v>40616</v>
          </cell>
          <cell r="F33" t="str">
            <v>MKS WOLAVIA Wołów</v>
          </cell>
        </row>
        <row r="34">
          <cell r="C34" t="str">
            <v>CHUDAK Jakub</v>
          </cell>
          <cell r="E34">
            <v>39487</v>
          </cell>
          <cell r="F34" t="str">
            <v>TKS GRANIT Strzelin</v>
          </cell>
        </row>
        <row r="35">
          <cell r="C35" t="str">
            <v>BARTCZAK Kaleb</v>
          </cell>
          <cell r="E35">
            <v>39806</v>
          </cell>
          <cell r="F35" t="str">
            <v>KS AZS POLITECHNIKA WROCŁAWSKA Wrocław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8"/>
  <sheetViews>
    <sheetView showGridLines="0" tabSelected="1" zoomScale="180" zoomScaleNormal="180" workbookViewId="0">
      <selection activeCell="T45" sqref="T45:AH56"/>
    </sheetView>
  </sheetViews>
  <sheetFormatPr defaultRowHeight="14.25"/>
  <cols>
    <col min="1" max="1" width="3.375" customWidth="1"/>
    <col min="2" max="2" width="3" customWidth="1"/>
    <col min="3" max="3" width="12" customWidth="1"/>
    <col min="4" max="4" width="2.875" customWidth="1"/>
    <col min="5" max="5" width="3" customWidth="1"/>
    <col min="6" max="6" width="2.875" customWidth="1"/>
    <col min="7" max="7" width="3.5" customWidth="1"/>
    <col min="8" max="8" width="3.75" customWidth="1"/>
    <col min="9" max="9" width="3.875" customWidth="1"/>
    <col min="10" max="10" width="0.75" customWidth="1"/>
    <col min="11" max="11" width="1" customWidth="1"/>
    <col min="12" max="12" width="3.125" customWidth="1"/>
    <col min="13" max="13" width="3" customWidth="1"/>
    <col min="14" max="14" width="2.75" customWidth="1"/>
    <col min="15" max="15" width="0.25" customWidth="1"/>
    <col min="16" max="16" width="2.375" customWidth="1"/>
    <col min="17" max="17" width="2.75" customWidth="1"/>
    <col min="18" max="18" width="0.375" customWidth="1"/>
    <col min="19" max="19" width="2.875" customWidth="1"/>
    <col min="20" max="20" width="3" customWidth="1"/>
    <col min="21" max="21" width="0.25" customWidth="1"/>
    <col min="22" max="22" width="2.75" customWidth="1"/>
    <col min="23" max="23" width="2.875" customWidth="1"/>
    <col min="24" max="24" width="0.25" customWidth="1"/>
    <col min="25" max="25" width="2.625" customWidth="1"/>
    <col min="26" max="26" width="2.875" customWidth="1"/>
    <col min="27" max="27" width="0.25" customWidth="1"/>
    <col min="28" max="28" width="2.75" customWidth="1"/>
    <col min="29" max="29" width="3" customWidth="1"/>
    <col min="30" max="30" width="0.25" customWidth="1"/>
    <col min="31" max="31" width="2.875" customWidth="1"/>
    <col min="32" max="32" width="3" customWidth="1"/>
    <col min="33" max="33" width="0.375" customWidth="1"/>
    <col min="34" max="34" width="3.375" customWidth="1"/>
    <col min="39" max="39" width="0" hidden="1" customWidth="1"/>
  </cols>
  <sheetData>
    <row r="1" spans="1:39" s="1" customFormat="1" ht="15" customHeight="1">
      <c r="A1" s="55"/>
      <c r="B1" s="55"/>
      <c r="C1" s="55"/>
      <c r="D1" s="206" t="s">
        <v>36</v>
      </c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55"/>
      <c r="AC1" s="55"/>
      <c r="AD1" s="55"/>
      <c r="AE1" s="55"/>
      <c r="AF1" s="55"/>
      <c r="AG1" s="55"/>
      <c r="AH1" s="55"/>
    </row>
    <row r="2" spans="1:39" ht="15" customHeight="1">
      <c r="A2" s="48"/>
      <c r="B2" s="48"/>
      <c r="C2" s="48"/>
      <c r="D2" s="208" t="s">
        <v>34</v>
      </c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48"/>
      <c r="AC2" s="48"/>
      <c r="AD2" s="48"/>
      <c r="AE2" s="48"/>
      <c r="AF2" s="48"/>
      <c r="AG2" s="48"/>
      <c r="AH2" s="48"/>
    </row>
    <row r="3" spans="1:39" ht="15" customHeight="1">
      <c r="A3" s="48"/>
      <c r="B3" s="48"/>
      <c r="C3" s="48"/>
      <c r="D3" s="209" t="s">
        <v>35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48"/>
      <c r="AC3" s="48"/>
      <c r="AD3" s="48"/>
      <c r="AE3" s="48"/>
      <c r="AF3" s="48"/>
      <c r="AG3" s="48"/>
      <c r="AH3" s="48"/>
    </row>
    <row r="4" spans="1:39" ht="6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</row>
    <row r="5" spans="1:39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</row>
    <row r="6" spans="1:39" ht="15.7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56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M6" s="2" t="s">
        <v>62</v>
      </c>
    </row>
    <row r="7" spans="1:39" ht="18" customHeight="1">
      <c r="A7" s="13"/>
      <c r="B7" s="13"/>
      <c r="C7" s="13"/>
      <c r="D7" s="13"/>
      <c r="E7" s="13"/>
      <c r="F7" s="354" t="s">
        <v>62</v>
      </c>
      <c r="G7" s="355"/>
      <c r="H7" s="356"/>
      <c r="I7" s="212" t="s">
        <v>51</v>
      </c>
      <c r="J7" s="212"/>
      <c r="K7" s="212"/>
      <c r="L7" s="212"/>
      <c r="M7" s="361" t="s">
        <v>61</v>
      </c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362"/>
      <c r="AB7" s="363"/>
      <c r="AC7" s="13"/>
      <c r="AD7" s="13"/>
      <c r="AE7" s="13"/>
      <c r="AF7" s="13"/>
      <c r="AG7" s="13"/>
      <c r="AH7" s="13"/>
      <c r="AM7" s="2" t="s">
        <v>28</v>
      </c>
    </row>
    <row r="8" spans="1:39" s="2" customFormat="1" ht="15.75">
      <c r="A8" s="13"/>
      <c r="B8" s="13"/>
      <c r="C8" s="57" t="s">
        <v>41</v>
      </c>
      <c r="E8" s="57"/>
      <c r="F8" s="57"/>
      <c r="G8" s="57"/>
      <c r="H8" s="57"/>
      <c r="I8" s="188"/>
      <c r="J8" s="189"/>
      <c r="K8" s="189"/>
      <c r="L8" s="189"/>
      <c r="M8" s="357"/>
      <c r="N8" s="58" t="s">
        <v>40</v>
      </c>
      <c r="O8" s="54"/>
      <c r="P8" s="358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60"/>
      <c r="AC8" s="13"/>
      <c r="AD8" s="13"/>
      <c r="AE8" s="13"/>
      <c r="AF8" s="13"/>
      <c r="AG8" s="13"/>
      <c r="AH8" s="13"/>
      <c r="AM8" s="2" t="s">
        <v>11</v>
      </c>
    </row>
    <row r="9" spans="1:39" ht="9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M9" s="2" t="s">
        <v>29</v>
      </c>
    </row>
    <row r="10" spans="1:39" ht="17.100000000000001" customHeight="1" thickBot="1">
      <c r="A10" s="244" t="s">
        <v>13</v>
      </c>
      <c r="B10" s="213"/>
      <c r="C10" s="246"/>
      <c r="D10" s="246"/>
      <c r="E10" s="246"/>
      <c r="F10" s="246"/>
      <c r="G10" s="246"/>
      <c r="H10" s="246"/>
      <c r="I10" s="247"/>
      <c r="J10" s="14"/>
      <c r="K10" s="14"/>
      <c r="L10" s="15"/>
      <c r="M10" s="16"/>
      <c r="N10" s="16"/>
      <c r="O10" s="16"/>
      <c r="P10" s="16"/>
      <c r="Q10" s="216" t="s">
        <v>18</v>
      </c>
      <c r="R10" s="217"/>
      <c r="S10" s="213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5"/>
      <c r="AM10" s="2" t="s">
        <v>52</v>
      </c>
    </row>
    <row r="11" spans="1:39" ht="12" customHeight="1" thickBot="1">
      <c r="A11" s="245"/>
      <c r="B11" s="251" t="s">
        <v>25</v>
      </c>
      <c r="C11" s="252"/>
      <c r="D11" s="253"/>
      <c r="E11" s="253"/>
      <c r="F11" s="254"/>
      <c r="G11" s="248" t="s">
        <v>50</v>
      </c>
      <c r="H11" s="249"/>
      <c r="I11" s="250"/>
      <c r="J11" s="17"/>
      <c r="K11" s="17"/>
      <c r="L11" s="18"/>
      <c r="M11" s="18"/>
      <c r="N11" s="19"/>
      <c r="O11" s="19"/>
      <c r="P11" s="19"/>
      <c r="Q11" s="218"/>
      <c r="R11" s="219"/>
      <c r="S11" s="223" t="s">
        <v>25</v>
      </c>
      <c r="T11" s="224"/>
      <c r="U11" s="224"/>
      <c r="V11" s="224"/>
      <c r="W11" s="224"/>
      <c r="X11" s="224"/>
      <c r="Y11" s="224"/>
      <c r="Z11" s="225"/>
      <c r="AA11" s="225"/>
      <c r="AB11" s="225"/>
      <c r="AC11" s="225"/>
      <c r="AD11" s="226"/>
      <c r="AE11" s="220" t="s">
        <v>50</v>
      </c>
      <c r="AF11" s="221"/>
      <c r="AG11" s="221"/>
      <c r="AH11" s="222"/>
      <c r="AM11" s="2" t="s">
        <v>61</v>
      </c>
    </row>
    <row r="12" spans="1:39" ht="14.1" customHeight="1">
      <c r="A12" s="113" t="s">
        <v>13</v>
      </c>
      <c r="B12" s="268"/>
      <c r="C12" s="269"/>
      <c r="D12" s="270"/>
      <c r="E12" s="270"/>
      <c r="F12" s="271"/>
      <c r="G12" s="255"/>
      <c r="H12" s="256"/>
      <c r="I12" s="257"/>
      <c r="J12" s="20"/>
      <c r="K12" s="20"/>
      <c r="L12" s="21"/>
      <c r="M12" s="22"/>
      <c r="N12" s="23"/>
      <c r="O12" s="23"/>
      <c r="P12" s="20"/>
      <c r="Q12" s="279" t="s">
        <v>18</v>
      </c>
      <c r="R12" s="280"/>
      <c r="S12" s="227"/>
      <c r="T12" s="283"/>
      <c r="U12" s="283"/>
      <c r="V12" s="283"/>
      <c r="W12" s="283"/>
      <c r="X12" s="283"/>
      <c r="Y12" s="283"/>
      <c r="Z12" s="229"/>
      <c r="AA12" s="229"/>
      <c r="AB12" s="229"/>
      <c r="AC12" s="229"/>
      <c r="AD12" s="230"/>
      <c r="AE12" s="260"/>
      <c r="AF12" s="261"/>
      <c r="AG12" s="261"/>
      <c r="AH12" s="262"/>
      <c r="AM12" s="2" t="s">
        <v>53</v>
      </c>
    </row>
    <row r="13" spans="1:39" ht="14.1" customHeight="1">
      <c r="A13" s="99" t="s">
        <v>15</v>
      </c>
      <c r="B13" s="258"/>
      <c r="C13" s="259"/>
      <c r="D13" s="229"/>
      <c r="E13" s="229"/>
      <c r="F13" s="230"/>
      <c r="G13" s="260"/>
      <c r="H13" s="261"/>
      <c r="I13" s="262"/>
      <c r="J13" s="20"/>
      <c r="K13" s="20"/>
      <c r="L13" s="21"/>
      <c r="M13" s="22"/>
      <c r="N13" s="23"/>
      <c r="O13" s="23"/>
      <c r="P13" s="20"/>
      <c r="Q13" s="185" t="s">
        <v>14</v>
      </c>
      <c r="R13" s="186"/>
      <c r="S13" s="227"/>
      <c r="T13" s="228"/>
      <c r="U13" s="228"/>
      <c r="V13" s="228"/>
      <c r="W13" s="228"/>
      <c r="X13" s="228"/>
      <c r="Y13" s="228"/>
      <c r="Z13" s="229"/>
      <c r="AA13" s="229"/>
      <c r="AB13" s="229"/>
      <c r="AC13" s="229"/>
      <c r="AD13" s="230"/>
      <c r="AE13" s="260"/>
      <c r="AF13" s="261"/>
      <c r="AG13" s="261"/>
      <c r="AH13" s="262"/>
      <c r="AM13" s="2" t="s">
        <v>54</v>
      </c>
    </row>
    <row r="14" spans="1:39" ht="14.1" customHeight="1">
      <c r="A14" s="99" t="s">
        <v>17</v>
      </c>
      <c r="B14" s="263"/>
      <c r="C14" s="264"/>
      <c r="D14" s="229"/>
      <c r="E14" s="229"/>
      <c r="F14" s="230"/>
      <c r="G14" s="265"/>
      <c r="H14" s="266"/>
      <c r="I14" s="267"/>
      <c r="J14" s="20"/>
      <c r="K14" s="20"/>
      <c r="L14" s="21"/>
      <c r="M14" s="22"/>
      <c r="N14" s="23"/>
      <c r="O14" s="23"/>
      <c r="P14" s="20"/>
      <c r="Q14" s="185" t="s">
        <v>16</v>
      </c>
      <c r="R14" s="186"/>
      <c r="S14" s="227"/>
      <c r="T14" s="228"/>
      <c r="U14" s="228"/>
      <c r="V14" s="228"/>
      <c r="W14" s="228"/>
      <c r="X14" s="228"/>
      <c r="Y14" s="228"/>
      <c r="Z14" s="229"/>
      <c r="AA14" s="229"/>
      <c r="AB14" s="229"/>
      <c r="AC14" s="229"/>
      <c r="AD14" s="230"/>
      <c r="AE14" s="260"/>
      <c r="AF14" s="261"/>
      <c r="AG14" s="261"/>
      <c r="AH14" s="262"/>
      <c r="AM14" s="2" t="s">
        <v>55</v>
      </c>
    </row>
    <row r="15" spans="1:39" ht="14.1" customHeight="1">
      <c r="A15" s="99" t="s">
        <v>19</v>
      </c>
      <c r="B15" s="263"/>
      <c r="C15" s="264"/>
      <c r="D15" s="229"/>
      <c r="E15" s="229"/>
      <c r="F15" s="230"/>
      <c r="G15" s="265"/>
      <c r="H15" s="266"/>
      <c r="I15" s="267"/>
      <c r="J15" s="20"/>
      <c r="K15" s="20"/>
      <c r="L15" s="21"/>
      <c r="M15" s="22"/>
      <c r="N15" s="23"/>
      <c r="O15" s="23"/>
      <c r="P15" s="20"/>
      <c r="Q15" s="185" t="s">
        <v>20</v>
      </c>
      <c r="R15" s="186"/>
      <c r="S15" s="227"/>
      <c r="T15" s="228"/>
      <c r="U15" s="228"/>
      <c r="V15" s="228"/>
      <c r="W15" s="228"/>
      <c r="X15" s="228"/>
      <c r="Y15" s="228"/>
      <c r="Z15" s="229"/>
      <c r="AA15" s="229"/>
      <c r="AB15" s="229"/>
      <c r="AC15" s="229"/>
      <c r="AD15" s="230"/>
      <c r="AE15" s="260"/>
      <c r="AF15" s="261"/>
      <c r="AG15" s="261"/>
      <c r="AH15" s="262"/>
      <c r="AM15" s="2" t="s">
        <v>56</v>
      </c>
    </row>
    <row r="16" spans="1:39" ht="14.1" customHeight="1">
      <c r="A16" s="99" t="s">
        <v>39</v>
      </c>
      <c r="B16" s="263"/>
      <c r="C16" s="264"/>
      <c r="D16" s="229"/>
      <c r="E16" s="229"/>
      <c r="F16" s="230"/>
      <c r="G16" s="260"/>
      <c r="H16" s="261"/>
      <c r="I16" s="262"/>
      <c r="J16" s="20"/>
      <c r="K16" s="20"/>
      <c r="L16" s="21"/>
      <c r="M16" s="22"/>
      <c r="N16" s="23"/>
      <c r="O16" s="23"/>
      <c r="P16" s="20"/>
      <c r="Q16" s="185" t="s">
        <v>39</v>
      </c>
      <c r="R16" s="186"/>
      <c r="S16" s="227"/>
      <c r="T16" s="228"/>
      <c r="U16" s="228"/>
      <c r="V16" s="228"/>
      <c r="W16" s="228"/>
      <c r="X16" s="228"/>
      <c r="Y16" s="228"/>
      <c r="Z16" s="229"/>
      <c r="AA16" s="229"/>
      <c r="AB16" s="229"/>
      <c r="AC16" s="229"/>
      <c r="AD16" s="230"/>
      <c r="AE16" s="260"/>
      <c r="AF16" s="261"/>
      <c r="AG16" s="261"/>
      <c r="AH16" s="262"/>
      <c r="AM16" s="2" t="s">
        <v>57</v>
      </c>
    </row>
    <row r="17" spans="1:39" ht="14.1" customHeight="1" thickBot="1">
      <c r="A17" s="100" t="s">
        <v>38</v>
      </c>
      <c r="B17" s="272"/>
      <c r="C17" s="273"/>
      <c r="D17" s="274"/>
      <c r="E17" s="274"/>
      <c r="F17" s="275"/>
      <c r="G17" s="276"/>
      <c r="H17" s="277"/>
      <c r="I17" s="278"/>
      <c r="J17" s="20"/>
      <c r="K17" s="20"/>
      <c r="L17" s="21"/>
      <c r="M17" s="22"/>
      <c r="N17" s="23"/>
      <c r="O17" s="23"/>
      <c r="P17" s="20"/>
      <c r="Q17" s="183" t="s">
        <v>38</v>
      </c>
      <c r="R17" s="184"/>
      <c r="S17" s="281"/>
      <c r="T17" s="282"/>
      <c r="U17" s="282"/>
      <c r="V17" s="282"/>
      <c r="W17" s="282"/>
      <c r="X17" s="282"/>
      <c r="Y17" s="282"/>
      <c r="Z17" s="274"/>
      <c r="AA17" s="274"/>
      <c r="AB17" s="274"/>
      <c r="AC17" s="274"/>
      <c r="AD17" s="275"/>
      <c r="AE17" s="276"/>
      <c r="AF17" s="277"/>
      <c r="AG17" s="277"/>
      <c r="AH17" s="278"/>
      <c r="AM17" s="2" t="s">
        <v>58</v>
      </c>
    </row>
    <row r="18" spans="1:39" ht="6" customHeight="1" thickBot="1">
      <c r="A18" s="2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M18" s="2" t="s">
        <v>59</v>
      </c>
    </row>
    <row r="19" spans="1:39" ht="12" customHeight="1">
      <c r="A19" s="295" t="s">
        <v>63</v>
      </c>
      <c r="B19" s="97"/>
      <c r="C19" s="322" t="s">
        <v>25</v>
      </c>
      <c r="D19" s="298"/>
      <c r="E19" s="299"/>
      <c r="F19" s="339"/>
      <c r="G19" s="322" t="s">
        <v>25</v>
      </c>
      <c r="H19" s="300"/>
      <c r="I19" s="300"/>
      <c r="J19" s="300"/>
      <c r="K19" s="300"/>
      <c r="L19" s="298"/>
      <c r="M19" s="299"/>
      <c r="N19" s="301" t="s">
        <v>27</v>
      </c>
      <c r="O19" s="302"/>
      <c r="P19" s="303"/>
      <c r="Q19" s="301" t="s">
        <v>10</v>
      </c>
      <c r="R19" s="302"/>
      <c r="S19" s="303"/>
      <c r="T19" s="302" t="s">
        <v>28</v>
      </c>
      <c r="U19" s="302"/>
      <c r="V19" s="303"/>
      <c r="W19" s="304" t="s">
        <v>11</v>
      </c>
      <c r="X19" s="302"/>
      <c r="Y19" s="303"/>
      <c r="Z19" s="304" t="s">
        <v>29</v>
      </c>
      <c r="AA19" s="302"/>
      <c r="AB19" s="303"/>
      <c r="AC19" s="305" t="s">
        <v>30</v>
      </c>
      <c r="AD19" s="306"/>
      <c r="AE19" s="307"/>
      <c r="AF19" s="305" t="s">
        <v>12</v>
      </c>
      <c r="AG19" s="300"/>
      <c r="AH19" s="308"/>
      <c r="AM19" s="2" t="s">
        <v>60</v>
      </c>
    </row>
    <row r="20" spans="1:39" ht="12" customHeight="1" thickBot="1">
      <c r="A20" s="296" t="s">
        <v>64</v>
      </c>
      <c r="B20" s="98"/>
      <c r="C20" s="323"/>
      <c r="D20" s="309"/>
      <c r="E20" s="310"/>
      <c r="F20" s="340"/>
      <c r="G20" s="323"/>
      <c r="H20" s="311"/>
      <c r="I20" s="311"/>
      <c r="J20" s="311"/>
      <c r="K20" s="311"/>
      <c r="L20" s="309"/>
      <c r="M20" s="310"/>
      <c r="N20" s="312" t="s">
        <v>9</v>
      </c>
      <c r="O20" s="313"/>
      <c r="P20" s="314"/>
      <c r="Q20" s="312" t="s">
        <v>9</v>
      </c>
      <c r="R20" s="315"/>
      <c r="S20" s="316"/>
      <c r="T20" s="315" t="s">
        <v>9</v>
      </c>
      <c r="U20" s="315"/>
      <c r="V20" s="316"/>
      <c r="W20" s="317" t="s">
        <v>9</v>
      </c>
      <c r="X20" s="315"/>
      <c r="Y20" s="316"/>
      <c r="Z20" s="317" t="s">
        <v>9</v>
      </c>
      <c r="AA20" s="315"/>
      <c r="AB20" s="316"/>
      <c r="AC20" s="318"/>
      <c r="AD20" s="319"/>
      <c r="AE20" s="320"/>
      <c r="AF20" s="318"/>
      <c r="AG20" s="311"/>
      <c r="AH20" s="321"/>
    </row>
    <row r="21" spans="1:39" ht="15" customHeight="1">
      <c r="A21" s="297">
        <v>1</v>
      </c>
      <c r="B21" s="325" t="s">
        <v>13</v>
      </c>
      <c r="C21" s="335" t="str">
        <f>IF(B12="","",B12)</f>
        <v/>
      </c>
      <c r="D21" s="196"/>
      <c r="E21" s="197"/>
      <c r="F21" s="341" t="s">
        <v>18</v>
      </c>
      <c r="G21" s="284" t="str">
        <f>IF(S12="","",S12)</f>
        <v/>
      </c>
      <c r="H21" s="190" t="str">
        <f t="shared" ref="H21:K22" si="0">IF(ISNA(VLOOKUP(G21,$A$12:$B$17,1,FALSE)),"",VLOOKUP(G21,$A$12:$B$17,2,FALSE))</f>
        <v/>
      </c>
      <c r="I21" s="190" t="str">
        <f t="shared" si="0"/>
        <v/>
      </c>
      <c r="J21" s="191" t="str">
        <f t="shared" si="0"/>
        <v/>
      </c>
      <c r="K21" s="191" t="str">
        <f t="shared" si="0"/>
        <v/>
      </c>
      <c r="L21" s="191"/>
      <c r="M21" s="192"/>
      <c r="N21" s="25"/>
      <c r="O21" s="26"/>
      <c r="P21" s="27"/>
      <c r="Q21" s="25"/>
      <c r="R21" s="26"/>
      <c r="S21" s="27"/>
      <c r="T21" s="25"/>
      <c r="U21" s="26"/>
      <c r="V21" s="27"/>
      <c r="W21" s="25"/>
      <c r="X21" s="26"/>
      <c r="Y21" s="27"/>
      <c r="Z21" s="25"/>
      <c r="AA21" s="26"/>
      <c r="AB21" s="27"/>
      <c r="AC21" s="3" t="str">
        <f>IF(N21="","",IF(N21-P21&gt;0,1)+IF(Q21-S21&gt;0,1)+IF(T21-V21&gt;0,1)+IF(W21-Y21&gt;0,1)+IF(Z21-AB21&gt;0,1))</f>
        <v/>
      </c>
      <c r="AD21" s="4"/>
      <c r="AE21" s="5" t="str">
        <f>IF(N21="","",IF(P21-N21&gt;0,1)+IF(S21-Q21&gt;0,1)+IF(V21-T21&gt;0,1)+IF(Y21-W21&gt;0,1)+IF(AB21-Z21&gt;0,1))</f>
        <v/>
      </c>
      <c r="AF21" s="6">
        <f>IF(AC21=0,0,IF(AC21=3,1,0))</f>
        <v>0</v>
      </c>
      <c r="AG21" s="7" t="s">
        <v>26</v>
      </c>
      <c r="AH21" s="8">
        <f>IF(AE21=0,0,IF(AE21=3,1,0))</f>
        <v>0</v>
      </c>
    </row>
    <row r="22" spans="1:39" ht="15" customHeight="1">
      <c r="A22" s="116">
        <v>2</v>
      </c>
      <c r="B22" s="326" t="s">
        <v>15</v>
      </c>
      <c r="C22" s="241" t="str">
        <f>IF(B13="","",B13)</f>
        <v/>
      </c>
      <c r="D22" s="194"/>
      <c r="E22" s="195"/>
      <c r="F22" s="342" t="s">
        <v>14</v>
      </c>
      <c r="G22" s="352" t="str">
        <f>IF(S13="","",S13)</f>
        <v/>
      </c>
      <c r="H22" s="193" t="str">
        <f t="shared" si="0"/>
        <v/>
      </c>
      <c r="I22" s="193" t="str">
        <f t="shared" si="0"/>
        <v/>
      </c>
      <c r="J22" s="193" t="str">
        <f t="shared" si="0"/>
        <v/>
      </c>
      <c r="K22" s="193" t="str">
        <f t="shared" si="0"/>
        <v/>
      </c>
      <c r="L22" s="194"/>
      <c r="M22" s="195"/>
      <c r="N22" s="25"/>
      <c r="O22" s="26"/>
      <c r="P22" s="27"/>
      <c r="Q22" s="25"/>
      <c r="R22" s="26"/>
      <c r="S22" s="27"/>
      <c r="T22" s="25"/>
      <c r="U22" s="26"/>
      <c r="V22" s="27"/>
      <c r="W22" s="25"/>
      <c r="X22" s="26"/>
      <c r="Y22" s="27"/>
      <c r="Z22" s="91"/>
      <c r="AA22" s="112"/>
      <c r="AB22" s="92"/>
      <c r="AC22" s="93" t="str">
        <f>IF(N21="","",IF(N22-P22&gt;0,1)+IF(Q22-S22&gt;0,1)+IF(T22-V22&gt;0,1)+IF(W22-Y22&gt;0,1)+IF(Z22-AB22&gt;0,1))</f>
        <v/>
      </c>
      <c r="AD22" s="12"/>
      <c r="AE22" s="94" t="str">
        <f>IF(N21="","",IF(P22-N22&gt;0,1)+IF(S22-Q22&gt;0,1)+IF(V22-T22&gt;0,1)+IF(Y22-W22&gt;0,1)+IF(AB22-Z22&gt;0,1))</f>
        <v/>
      </c>
      <c r="AF22" s="95">
        <f>IF(AC22=0,0,IF(AC22=3,1,0))+AF21</f>
        <v>0</v>
      </c>
      <c r="AG22" s="12" t="s">
        <v>26</v>
      </c>
      <c r="AH22" s="96">
        <f>IF(AE22=0,0,IF(AE22=3,1,0))+AH21</f>
        <v>0</v>
      </c>
    </row>
    <row r="23" spans="1:39" s="2" customFormat="1" ht="15" customHeight="1">
      <c r="A23" s="116">
        <v>3</v>
      </c>
      <c r="B23" s="326" t="s">
        <v>17</v>
      </c>
      <c r="C23" s="241" t="str">
        <f>IF(B14="","",B14)</f>
        <v/>
      </c>
      <c r="D23" s="194"/>
      <c r="E23" s="195"/>
      <c r="F23" s="343" t="s">
        <v>16</v>
      </c>
      <c r="G23" s="352" t="str">
        <f>IF(S14="","",S14)</f>
        <v/>
      </c>
      <c r="H23" s="194" t="str">
        <f t="shared" ref="H23:H24" si="1">IF(ISNA(VLOOKUP(G23,$A$12:$B$17,1,FALSE)),"",VLOOKUP(G23,$A$12:$B$17,2,FALSE))</f>
        <v/>
      </c>
      <c r="I23" s="194" t="str">
        <f t="shared" ref="I23:I24" si="2">IF(ISNA(VLOOKUP(H23,$A$12:$B$17,1,FALSE)),"",VLOOKUP(H23,$A$12:$B$17,2,FALSE))</f>
        <v/>
      </c>
      <c r="J23" s="194" t="str">
        <f t="shared" ref="J23:J24" si="3">IF(ISNA(VLOOKUP(I23,$A$12:$B$17,1,FALSE)),"",VLOOKUP(I23,$A$12:$B$17,2,FALSE))</f>
        <v/>
      </c>
      <c r="K23" s="194" t="str">
        <f t="shared" ref="K23:K24" si="4">IF(ISNA(VLOOKUP(J23,$A$12:$B$17,1,FALSE)),"",VLOOKUP(J23,$A$12:$B$17,2,FALSE))</f>
        <v/>
      </c>
      <c r="L23" s="194"/>
      <c r="M23" s="195"/>
      <c r="N23" s="25"/>
      <c r="O23" s="26"/>
      <c r="P23" s="27"/>
      <c r="Q23" s="25"/>
      <c r="R23" s="26"/>
      <c r="S23" s="27"/>
      <c r="T23" s="25"/>
      <c r="U23" s="26"/>
      <c r="V23" s="27"/>
      <c r="W23" s="25"/>
      <c r="X23" s="26"/>
      <c r="Y23" s="27"/>
      <c r="Z23" s="91"/>
      <c r="AA23" s="122"/>
      <c r="AB23" s="92"/>
      <c r="AC23" s="3" t="str">
        <f>IF(N21="","",IF(N23-P23&gt;0,1)+IF(Q23-S23&gt;0,1)+IF(T23-V23&gt;0,1)+IF(W23-Y23&gt;0,1)+IF(Z23-AB23&gt;0,1))</f>
        <v/>
      </c>
      <c r="AD23" s="4"/>
      <c r="AE23" s="5" t="str">
        <f>IF(N21="","",IF(P23-N23&gt;0,1)+IF(S23-Q23&gt;0,1)+IF(V23-T23&gt;0,1)+IF(Y23-W23&gt;0,1)+IF(AB23-Z23&gt;0,1))</f>
        <v/>
      </c>
      <c r="AF23" s="6">
        <f>IF(AC23=0,0,IF(AC23=3,1,0))+AF22</f>
        <v>0</v>
      </c>
      <c r="AG23" s="7" t="s">
        <v>26</v>
      </c>
      <c r="AH23" s="8">
        <f>IF(AE23=0,0,IF(AE23=3,1,0))+AH22</f>
        <v>0</v>
      </c>
    </row>
    <row r="24" spans="1:39" s="2" customFormat="1" ht="15" customHeight="1" thickBot="1">
      <c r="A24" s="117">
        <v>4</v>
      </c>
      <c r="B24" s="327" t="s">
        <v>19</v>
      </c>
      <c r="C24" s="336" t="str">
        <f>IF(B15="","",B15)</f>
        <v/>
      </c>
      <c r="D24" s="198"/>
      <c r="E24" s="199"/>
      <c r="F24" s="344" t="s">
        <v>20</v>
      </c>
      <c r="G24" s="353" t="str">
        <f>IF(S15="","",S15)</f>
        <v/>
      </c>
      <c r="H24" s="198" t="str">
        <f t="shared" si="1"/>
        <v/>
      </c>
      <c r="I24" s="198" t="str">
        <f t="shared" si="2"/>
        <v/>
      </c>
      <c r="J24" s="198" t="str">
        <f t="shared" si="3"/>
        <v/>
      </c>
      <c r="K24" s="198" t="str">
        <f t="shared" si="4"/>
        <v/>
      </c>
      <c r="L24" s="198"/>
      <c r="M24" s="199"/>
      <c r="N24" s="25"/>
      <c r="O24" s="26"/>
      <c r="P24" s="27"/>
      <c r="Q24" s="25"/>
      <c r="R24" s="26"/>
      <c r="S24" s="27"/>
      <c r="T24" s="25"/>
      <c r="U24" s="26"/>
      <c r="V24" s="27"/>
      <c r="W24" s="25"/>
      <c r="X24" s="26"/>
      <c r="Y24" s="27"/>
      <c r="Z24" s="31"/>
      <c r="AA24" s="30"/>
      <c r="AB24" s="32"/>
      <c r="AC24" s="93" t="str">
        <f>IF(N21="","",IF(N24-P24&gt;0,1)+IF(Q24-S24&gt;0,1)+IF(T24-V24&gt;0,1)+IF(W24-Y24&gt;0,1)+IF(Z24-AB24&gt;0,1))</f>
        <v/>
      </c>
      <c r="AD24" s="12"/>
      <c r="AE24" s="94" t="str">
        <f>IF(N21="","",IF(P24-N24&gt;0,1)+IF(S24-Q24&gt;0,1)+IF(V24-T24&gt;0,1)+IF(Y24-W24&gt;0,1)+IF(AB24-Z24&gt;0,1))</f>
        <v/>
      </c>
      <c r="AF24" s="95">
        <f>IF(AC24=0,0,IF(AC24=3,1,0))+AF23</f>
        <v>0</v>
      </c>
      <c r="AG24" s="12" t="s">
        <v>26</v>
      </c>
      <c r="AH24" s="96">
        <f>IF(AE24=0,0,IF(AE24=3,1,0))+AH23</f>
        <v>0</v>
      </c>
    </row>
    <row r="25" spans="1:39" s="2" customFormat="1" ht="15" customHeight="1">
      <c r="A25" s="242">
        <v>5</v>
      </c>
      <c r="B25" s="328"/>
      <c r="C25" s="238" t="str">
        <f>IF(ISNA(VLOOKUP(B25,$A$12:$B$17,1,FALSE)),"",VLOOKUP(B25,$A$12:$B$17,2,FALSE))</f>
        <v/>
      </c>
      <c r="D25" s="196"/>
      <c r="E25" s="197"/>
      <c r="F25" s="345"/>
      <c r="G25" s="286" t="str">
        <f>IF(ISNA(VLOOKUP(F25,Q$12:$S$17,1,FALSE)),"",VLOOKUP(F25,$Q$12:$S$17,3,FALSE))</f>
        <v/>
      </c>
      <c r="H25" s="196" t="str">
        <f>IF(ISNA(VLOOKUP(E25,[1]lista!$C$1:$F$41,1,FALSE)),"",VLOOKUP(E25,[1]lista!$C$1:$G$41,4,FALSE))</f>
        <v/>
      </c>
      <c r="I25" s="196" t="str">
        <f>IF(ISNA(VLOOKUP(F25,[1]lista!$C$1:$F$41,1,FALSE)),"",VLOOKUP(F25,[1]lista!$C$1:$G$41,4,FALSE))</f>
        <v/>
      </c>
      <c r="J25" s="196" t="str">
        <f>IF(ISNA(VLOOKUP(G25,[1]lista!$C$1:$F$41,1,FALSE)),"",VLOOKUP(G25,[1]lista!$C$1:$G$41,4,FALSE))</f>
        <v/>
      </c>
      <c r="K25" s="196" t="str">
        <f>IF(ISNA(VLOOKUP(H25,[1]lista!$C$1:$F$41,1,FALSE)),"",VLOOKUP(H25,[1]lista!$C$1:$G$41,4,FALSE))</f>
        <v/>
      </c>
      <c r="L25" s="196"/>
      <c r="M25" s="197"/>
      <c r="N25" s="204"/>
      <c r="O25" s="26"/>
      <c r="P25" s="202"/>
      <c r="Q25" s="204"/>
      <c r="R25" s="26"/>
      <c r="S25" s="202"/>
      <c r="T25" s="204"/>
      <c r="U25" s="26"/>
      <c r="V25" s="202"/>
      <c r="W25" s="204"/>
      <c r="X25" s="26"/>
      <c r="Y25" s="202"/>
      <c r="Z25" s="204"/>
      <c r="AA25" s="26"/>
      <c r="AB25" s="202"/>
      <c r="AC25" s="61" t="str">
        <f>IF(N21="","",IF(N25-P25&gt;0,1)+IF(Q25-S25&gt;0,1)+IF(T25-V25&gt;0,1)+IF(W25-Y25&gt;0,1)+IF(Z25-AB25&gt;0,1))</f>
        <v/>
      </c>
      <c r="AD25" s="130"/>
      <c r="AE25" s="59" t="str">
        <f>IF(N21="","",IF(P25-N25&gt;0,1)+IF(S25-Q25&gt;0,1)+IF(V25-T25&gt;0,1)+IF(Y25-W25&gt;0,1)+IF(AB25-Z25&gt;0,1))</f>
        <v/>
      </c>
      <c r="AF25" s="239">
        <f>IF(AC25=0,0,IF(AC25=3,1,0))+AF24</f>
        <v>0</v>
      </c>
      <c r="AG25" s="130" t="s">
        <v>26</v>
      </c>
      <c r="AH25" s="128">
        <f>IF(AE25=0,0,IF(AE25=3,1,0))+AH24</f>
        <v>0</v>
      </c>
    </row>
    <row r="26" spans="1:39" s="2" customFormat="1" ht="15" customHeight="1" thickBot="1">
      <c r="A26" s="243"/>
      <c r="B26" s="328"/>
      <c r="C26" s="336" t="str">
        <f>IF(ISNA(VLOOKUP(B26,$A$12:$B$17,1,FALSE)),"",VLOOKUP(B26,$A$12:$B$17,2,FALSE))</f>
        <v/>
      </c>
      <c r="D26" s="198"/>
      <c r="E26" s="199"/>
      <c r="F26" s="345"/>
      <c r="G26" s="353" t="str">
        <f>IF(ISNA(VLOOKUP(F26,Q$12:$S$17,1,FALSE)),"",VLOOKUP(F26,$Q$12:$S$17,3,FALSE))</f>
        <v/>
      </c>
      <c r="H26" s="198" t="str">
        <f>IF(ISNA(VLOOKUP(E26,[1]lista!$C$1:$F$41,1,FALSE)),"",VLOOKUP(E26,[1]lista!$C$1:$G$41,4,FALSE))</f>
        <v/>
      </c>
      <c r="I26" s="198" t="str">
        <f>IF(ISNA(VLOOKUP(F26,[1]lista!$C$1:$F$41,1,FALSE)),"",VLOOKUP(F26,[1]lista!$C$1:$G$41,4,FALSE))</f>
        <v/>
      </c>
      <c r="J26" s="198" t="str">
        <f>IF(ISNA(VLOOKUP(G26,[1]lista!$C$1:$F$41,1,FALSE)),"",VLOOKUP(G26,[1]lista!$C$1:$G$41,4,FALSE))</f>
        <v/>
      </c>
      <c r="K26" s="198" t="str">
        <f>IF(ISNA(VLOOKUP(H26,[1]lista!$C$1:$F$41,1,FALSE)),"",VLOOKUP(H26,[1]lista!$C$1:$G$41,4,FALSE))</f>
        <v/>
      </c>
      <c r="L26" s="198"/>
      <c r="M26" s="199"/>
      <c r="N26" s="205"/>
      <c r="O26" s="26"/>
      <c r="P26" s="203"/>
      <c r="Q26" s="205"/>
      <c r="R26" s="26"/>
      <c r="S26" s="203"/>
      <c r="T26" s="205"/>
      <c r="U26" s="26"/>
      <c r="V26" s="203"/>
      <c r="W26" s="205"/>
      <c r="X26" s="26"/>
      <c r="Y26" s="203"/>
      <c r="Z26" s="205"/>
      <c r="AA26" s="26"/>
      <c r="AB26" s="203"/>
      <c r="AC26" s="60" t="str">
        <f>AC25</f>
        <v/>
      </c>
      <c r="AD26" s="131"/>
      <c r="AE26" s="67" t="str">
        <f>AE25</f>
        <v/>
      </c>
      <c r="AF26" s="240" t="str">
        <f t="shared" ref="AF26" si="5">IF(AC26="","",IF(AC26-AE26&gt;0,1,0))</f>
        <v/>
      </c>
      <c r="AG26" s="131"/>
      <c r="AH26" s="129" t="str">
        <f t="shared" ref="AH26" si="6">IF(AC26="","",IF(AE26-AC26&gt;0,1,0))</f>
        <v/>
      </c>
    </row>
    <row r="27" spans="1:39" ht="15" customHeight="1">
      <c r="A27" s="231">
        <v>6</v>
      </c>
      <c r="B27" s="329"/>
      <c r="C27" s="337" t="str">
        <f>IF(ISNA(VLOOKUP(B27,$A$12:$B$17,1,FALSE)),"",VLOOKUP(B27,$A$12:$B$17,2,FALSE))</f>
        <v/>
      </c>
      <c r="D27" s="191"/>
      <c r="E27" s="192"/>
      <c r="F27" s="346"/>
      <c r="G27" s="238" t="str">
        <f>IF(ISNA(VLOOKUP(F27,Q$12:$S$17,1,FALSE)),"",VLOOKUP(F27,$Q$12:$S$17,3,FALSE))</f>
        <v/>
      </c>
      <c r="H27" s="196" t="str">
        <f>IF(ISNA(VLOOKUP(E27,[1]lista!$C$1:$F$41,1,FALSE)),"",VLOOKUP(E27,[1]lista!$C$1:$G$41,4,FALSE))</f>
        <v/>
      </c>
      <c r="I27" s="196" t="str">
        <f>IF(ISNA(VLOOKUP(F27,[1]lista!$C$1:$F$41,1,FALSE)),"",VLOOKUP(F27,[1]lista!$C$1:$G$41,4,FALSE))</f>
        <v/>
      </c>
      <c r="J27" s="196" t="str">
        <f>IF(ISNA(VLOOKUP(G27,[1]lista!$C$1:$F$41,1,FALSE)),"",VLOOKUP(G27,[1]lista!$C$1:$G$41,4,FALSE))</f>
        <v/>
      </c>
      <c r="K27" s="196" t="str">
        <f>IF(ISNA(VLOOKUP(H27,[1]lista!$C$1:$F$41,1,FALSE)),"",VLOOKUP(H27,[1]lista!$C$1:$G$41,4,FALSE))</f>
        <v/>
      </c>
      <c r="L27" s="196"/>
      <c r="M27" s="197"/>
      <c r="N27" s="134"/>
      <c r="O27" s="236"/>
      <c r="P27" s="132"/>
      <c r="Q27" s="134"/>
      <c r="R27" s="210"/>
      <c r="S27" s="132"/>
      <c r="T27" s="134"/>
      <c r="U27" s="210"/>
      <c r="V27" s="132"/>
      <c r="W27" s="134"/>
      <c r="X27" s="210"/>
      <c r="Y27" s="132"/>
      <c r="Z27" s="134"/>
      <c r="AA27" s="210"/>
      <c r="AB27" s="132"/>
      <c r="AC27" s="61" t="str">
        <f>IF(N21="","",IF(N27-P27&gt;0,1)+IF(Q27-S27&gt;0,1)+IF(T27-V27&gt;0,1)+IF(W27-Y27&gt;0,1)+IF(Z27-AB27&gt;0,1))</f>
        <v/>
      </c>
      <c r="AD27" s="130"/>
      <c r="AE27" s="59" t="str">
        <f>IF(N21="","",IF(P27-N27&gt;0,1)+IF(S27-Q27&gt;0,1)+IF(V27-T27&gt;0,1)+IF(Y27-W27&gt;0,1)+IF(AB27-Z27&gt;0,1))</f>
        <v/>
      </c>
      <c r="AF27" s="239">
        <f>IF(AC27=0,0,IF(AC27=3,1,0))+AF25</f>
        <v>0</v>
      </c>
      <c r="AG27" s="130" t="s">
        <v>26</v>
      </c>
      <c r="AH27" s="128">
        <f>IF(AE27=0,0,IF(AE27=3,1,0))+AH25</f>
        <v>0</v>
      </c>
    </row>
    <row r="28" spans="1:39" ht="15" customHeight="1" thickBot="1">
      <c r="A28" s="232"/>
      <c r="B28" s="330"/>
      <c r="C28" s="338" t="str">
        <f>IF(ISNA(VLOOKUP(B28,$A$12:$B$17,1,FALSE)),"",VLOOKUP(B28,$A$12:$B$17,2,FALSE))</f>
        <v/>
      </c>
      <c r="D28" s="200"/>
      <c r="E28" s="201"/>
      <c r="F28" s="347"/>
      <c r="G28" s="285" t="str">
        <f>IF(ISNA(VLOOKUP(F28,Q$12:$S$17,1,FALSE)),"",VLOOKUP(F28,$Q$12:$S$17,3,FALSE))</f>
        <v/>
      </c>
      <c r="H28" s="200"/>
      <c r="I28" s="200"/>
      <c r="J28" s="200"/>
      <c r="K28" s="200"/>
      <c r="L28" s="200"/>
      <c r="M28" s="201"/>
      <c r="N28" s="233"/>
      <c r="O28" s="235"/>
      <c r="P28" s="187"/>
      <c r="Q28" s="233"/>
      <c r="R28" s="235"/>
      <c r="S28" s="187"/>
      <c r="T28" s="135"/>
      <c r="U28" s="235"/>
      <c r="V28" s="133"/>
      <c r="W28" s="135"/>
      <c r="X28" s="235"/>
      <c r="Y28" s="133"/>
      <c r="Z28" s="135"/>
      <c r="AA28" s="211"/>
      <c r="AB28" s="133"/>
      <c r="AC28" s="60" t="str">
        <f>AC27</f>
        <v/>
      </c>
      <c r="AD28" s="131"/>
      <c r="AE28" s="67" t="str">
        <f>AE27</f>
        <v/>
      </c>
      <c r="AF28" s="240" t="str">
        <f t="shared" ref="AF28" si="7">IF(AC28="","",IF(AC28-AE28&gt;0,1,0))</f>
        <v/>
      </c>
      <c r="AG28" s="131"/>
      <c r="AH28" s="129" t="str">
        <f t="shared" ref="AH28" si="8">IF(AC28="","",IF(AE28-AC28&gt;0,1,0))</f>
        <v/>
      </c>
    </row>
    <row r="29" spans="1:39" ht="15" customHeight="1">
      <c r="A29" s="118">
        <v>7</v>
      </c>
      <c r="B29" s="331" t="s">
        <v>13</v>
      </c>
      <c r="C29" s="238" t="str">
        <f>IF(B12="","",IF(ISNA(VLOOKUP(B29,$A$12:$B$17,1,FALSE)),"",VLOOKUP(B29,$A$12:$B$17,2,FALSE)))</f>
        <v/>
      </c>
      <c r="D29" s="196"/>
      <c r="E29" s="197"/>
      <c r="F29" s="348" t="s">
        <v>14</v>
      </c>
      <c r="G29" s="238" t="str">
        <f>IF(S13="","",IF(ISNA(VLOOKUP(F29,Q$12:$S$17,1,FALSE)),"",VLOOKUP(F29,$Q$12:$S$17,3,FALSE)))</f>
        <v/>
      </c>
      <c r="H29" s="196" t="str">
        <f>IF(ISNA(VLOOKUP(E29,[1]lista!$C$1:$F$41,1,FALSE)),"",VLOOKUP(E29,[1]lista!$C$1:$G$41,4,FALSE))</f>
        <v/>
      </c>
      <c r="I29" s="196" t="str">
        <f>IF(ISNA(VLOOKUP(F29,[1]lista!$C$1:$F$41,1,FALSE)),"",VLOOKUP(F29,[1]lista!$C$1:$G$41,4,FALSE))</f>
        <v/>
      </c>
      <c r="J29" s="196" t="str">
        <f>IF(ISNA(VLOOKUP(G29,[1]lista!$C$1:$F$41,1,FALSE)),"",VLOOKUP(G29,[1]lista!$C$1:$G$41,4,FALSE))</f>
        <v/>
      </c>
      <c r="K29" s="196" t="str">
        <f>IF(ISNA(VLOOKUP(H29,[1]lista!$C$1:$F$41,1,FALSE)),"",VLOOKUP(H29,[1]lista!$C$1:$G$41,4,FALSE))</f>
        <v/>
      </c>
      <c r="L29" s="196"/>
      <c r="M29" s="197"/>
      <c r="N29" s="25"/>
      <c r="O29" s="26"/>
      <c r="P29" s="27"/>
      <c r="Q29" s="25"/>
      <c r="R29" s="26"/>
      <c r="S29" s="27"/>
      <c r="T29" s="25"/>
      <c r="U29" s="26"/>
      <c r="V29" s="27"/>
      <c r="W29" s="25"/>
      <c r="X29" s="26"/>
      <c r="Y29" s="27"/>
      <c r="Z29" s="25"/>
      <c r="AA29" s="26"/>
      <c r="AB29" s="27"/>
      <c r="AC29" s="11" t="str">
        <f>IF(N21="","",IF(N29-P29&gt;0,1)+IF(Q29-S29&gt;0,1)+IF(T29-V29&gt;0,1)+IF(W29-Y29&gt;0,1)+IF(Z29-AB29&gt;0,1))</f>
        <v/>
      </c>
      <c r="AD29" s="7" t="s">
        <v>26</v>
      </c>
      <c r="AE29" s="5" t="str">
        <f>IF(N21="","",IF(P29-N29&gt;0,1)+IF(S29-Q29&gt;0,1)+IF(V29-T29&gt;0,1)+IF(Y29-W29&gt;0,1)+IF(AB29-Z29&gt;0,1))</f>
        <v/>
      </c>
      <c r="AF29" s="6">
        <f>IF(AC29=0,0,IF(AC29=3,1,0))+AF27</f>
        <v>0</v>
      </c>
      <c r="AG29" s="7" t="s">
        <v>26</v>
      </c>
      <c r="AH29" s="8">
        <f>IF(AE29=0,0,IF(AE29=3,1,0))+AH27</f>
        <v>0</v>
      </c>
    </row>
    <row r="30" spans="1:39" ht="15" customHeight="1">
      <c r="A30" s="116">
        <v>8</v>
      </c>
      <c r="B30" s="332" t="s">
        <v>15</v>
      </c>
      <c r="C30" s="241" t="str">
        <f>IF(B13="","",IF(ISNA(VLOOKUP(B30,$A$12:$B$17,1,FALSE)),"""",VLOOKUP(B30,$A$12:$B$17,2,FALSE)))</f>
        <v/>
      </c>
      <c r="D30" s="194"/>
      <c r="E30" s="195"/>
      <c r="F30" s="349" t="s">
        <v>18</v>
      </c>
      <c r="G30" s="241" t="str">
        <f>IF(S12="","",IF(ISNA(VLOOKUP(F30,Q$12:$S$17,1,FALSE)),"",VLOOKUP(F30,$Q$12:$S$17,3,FALSE)))</f>
        <v/>
      </c>
      <c r="H30" s="194" t="str">
        <f>IF(ISNA(VLOOKUP(E30,[1]lista!$C$1:$F$41,1,FALSE)),"",VLOOKUP(E30,[1]lista!$C$1:$G$41,4,FALSE))</f>
        <v/>
      </c>
      <c r="I30" s="194" t="str">
        <f>IF(ISNA(VLOOKUP(F30,[1]lista!$C$1:$F$41,1,FALSE)),"",VLOOKUP(F30,[1]lista!$C$1:$G$41,4,FALSE))</f>
        <v/>
      </c>
      <c r="J30" s="194" t="str">
        <f>IF(ISNA(VLOOKUP(G30,[1]lista!$C$1:$F$41,1,FALSE)),"",VLOOKUP(G30,[1]lista!$C$1:$G$41,4,FALSE))</f>
        <v/>
      </c>
      <c r="K30" s="194" t="str">
        <f>IF(ISNA(VLOOKUP(H30,[1]lista!$C$1:$F$41,1,FALSE)),"",VLOOKUP(H30,[1]lista!$C$1:$G$41,4,FALSE))</f>
        <v/>
      </c>
      <c r="L30" s="194"/>
      <c r="M30" s="195"/>
      <c r="N30" s="25"/>
      <c r="O30" s="26"/>
      <c r="P30" s="27"/>
      <c r="Q30" s="25"/>
      <c r="R30" s="26"/>
      <c r="S30" s="27"/>
      <c r="T30" s="25"/>
      <c r="U30" s="26"/>
      <c r="V30" s="27"/>
      <c r="W30" s="25"/>
      <c r="X30" s="26"/>
      <c r="Y30" s="27"/>
      <c r="Z30" s="91"/>
      <c r="AA30" s="112"/>
      <c r="AB30" s="92"/>
      <c r="AC30" s="93" t="str">
        <f>IF(N21="","",IF(N30-P30&gt;0,1)+IF(Q30-S30&gt;0,1)+IF(T30-V30&gt;0,1)+IF(W30-Y30&gt;0,1)+IF(Z30-AB30&gt;0,1))</f>
        <v/>
      </c>
      <c r="AD30" s="12" t="s">
        <v>26</v>
      </c>
      <c r="AE30" s="94" t="str">
        <f>IF(N21="","",IF(P30-N30&gt;0,1)+IF(S30-Q30&gt;0,1)+IF(V30-T30&gt;0,1)+IF(Y30-W30&gt;0,1)+IF(AB30-Z30&gt;0,1))</f>
        <v/>
      </c>
      <c r="AF30" s="95">
        <f t="shared" ref="AF30:AF38" si="9">IF(AC30=0,0,IF(AC30=3,1,0))+AF29</f>
        <v>0</v>
      </c>
      <c r="AG30" s="12" t="s">
        <v>26</v>
      </c>
      <c r="AH30" s="8">
        <f t="shared" ref="AH30:AH38" si="10">IF(AE30=0,0,IF(AE30=3,1,0))+AH29</f>
        <v>0</v>
      </c>
    </row>
    <row r="31" spans="1:39" s="2" customFormat="1" ht="15" customHeight="1">
      <c r="A31" s="118">
        <v>9</v>
      </c>
      <c r="B31" s="333" t="s">
        <v>19</v>
      </c>
      <c r="C31" s="241" t="str">
        <f>IF(B15="","",IF(ISNA(VLOOKUP(B31,$A$12:$B$17,1,FALSE)),"",VLOOKUP(B31,$A$12:$B$17,2,FALSE)))</f>
        <v/>
      </c>
      <c r="D31" s="194"/>
      <c r="E31" s="195"/>
      <c r="F31" s="349" t="s">
        <v>16</v>
      </c>
      <c r="G31" s="241" t="str">
        <f>IF(S14="","",IF(ISNA(VLOOKUP(F31,Q$12:$S$17,1,FALSE)),"",VLOOKUP(F31,$Q$12:$S$17,3,FALSE)))</f>
        <v/>
      </c>
      <c r="H31" s="194" t="str">
        <f>IF(ISNA(VLOOKUP(E31,[1]lista!$C$1:$F$41,1,FALSE)),"",VLOOKUP(E31,[1]lista!$C$1:$G$41,4,FALSE))</f>
        <v/>
      </c>
      <c r="I31" s="194" t="str">
        <f>IF(ISNA(VLOOKUP(F31,[1]lista!$C$1:$F$41,1,FALSE)),"",VLOOKUP(F31,[1]lista!$C$1:$G$41,4,FALSE))</f>
        <v/>
      </c>
      <c r="J31" s="194" t="str">
        <f>IF(ISNA(VLOOKUP(G31,[1]lista!$C$1:$F$41,1,FALSE)),"",VLOOKUP(G31,[1]lista!$C$1:$G$41,4,FALSE))</f>
        <v/>
      </c>
      <c r="K31" s="194" t="str">
        <f>IF(ISNA(VLOOKUP(H31,[1]lista!$C$1:$F$41,1,FALSE)),"",VLOOKUP(H31,[1]lista!$C$1:$G$41,4,FALSE))</f>
        <v/>
      </c>
      <c r="L31" s="194"/>
      <c r="M31" s="195"/>
      <c r="N31" s="25"/>
      <c r="O31" s="26"/>
      <c r="P31" s="27"/>
      <c r="Q31" s="25"/>
      <c r="R31" s="26"/>
      <c r="S31" s="27"/>
      <c r="T31" s="25"/>
      <c r="U31" s="26"/>
      <c r="V31" s="27"/>
      <c r="W31" s="25"/>
      <c r="X31" s="26"/>
      <c r="Y31" s="27"/>
      <c r="Z31" s="25"/>
      <c r="AA31" s="26"/>
      <c r="AB31" s="27"/>
      <c r="AC31" s="11" t="str">
        <f>IF(N21="","",IF(N31-P31&gt;0,1)+IF(Q31-S31&gt;0,1)+IF(T31-V31&gt;0,1)+IF(W31-Y31&gt;0,1)+IF(Z31-AB31&gt;0,1))</f>
        <v/>
      </c>
      <c r="AD31" s="7" t="s">
        <v>26</v>
      </c>
      <c r="AE31" s="5" t="str">
        <f>IF(N21="","",IF(P31-N31&gt;0,1)+IF(S31-Q31&gt;0,1)+IF(V31-T31&gt;0,1)+IF(Y31-W31&gt;0,1)+IF(AB31-Z31&gt;0,1))</f>
        <v/>
      </c>
      <c r="AF31" s="6">
        <f t="shared" si="9"/>
        <v>0</v>
      </c>
      <c r="AG31" s="7" t="s">
        <v>26</v>
      </c>
      <c r="AH31" s="8">
        <f t="shared" si="10"/>
        <v>0</v>
      </c>
    </row>
    <row r="32" spans="1:39" s="2" customFormat="1" ht="15" customHeight="1" thickBot="1">
      <c r="A32" s="119">
        <v>10</v>
      </c>
      <c r="B32" s="334" t="s">
        <v>17</v>
      </c>
      <c r="C32" s="285" t="str">
        <f>IF(B14="","",IF(ISNA(VLOOKUP(B32,$A$12:$B$17,1,FALSE)),"""",VLOOKUP(B32,$A$12:$B$17,2,FALSE)))</f>
        <v/>
      </c>
      <c r="D32" s="200"/>
      <c r="E32" s="201"/>
      <c r="F32" s="350" t="s">
        <v>20</v>
      </c>
      <c r="G32" s="285" t="str">
        <f>IF(S15="","",IF(ISNA(VLOOKUP(F32,Q$12:$S$17,1,FALSE)),"",VLOOKUP(F32,$Q$12:$S$17,3,FALSE)))</f>
        <v/>
      </c>
      <c r="H32" s="200" t="str">
        <f>IF(ISNA(VLOOKUP(E32,[1]lista!$C$1:$F$41,1,FALSE)),"",VLOOKUP(E32,[1]lista!$C$1:$G$41,4,FALSE))</f>
        <v/>
      </c>
      <c r="I32" s="200" t="str">
        <f>IF(ISNA(VLOOKUP(F32,[1]lista!$C$1:$F$41,1,FALSE)),"",VLOOKUP(F32,[1]lista!$C$1:$G$41,4,FALSE))</f>
        <v/>
      </c>
      <c r="J32" s="200" t="str">
        <f>IF(ISNA(VLOOKUP(G32,[1]lista!$C$1:$F$41,1,FALSE)),"",VLOOKUP(G32,[1]lista!$C$1:$G$41,4,FALSE))</f>
        <v/>
      </c>
      <c r="K32" s="200" t="str">
        <f>IF(ISNA(VLOOKUP(H32,[1]lista!$C$1:$F$41,1,FALSE)),"",VLOOKUP(H32,[1]lista!$C$1:$G$41,4,FALSE))</f>
        <v/>
      </c>
      <c r="L32" s="200"/>
      <c r="M32" s="201"/>
      <c r="N32" s="31"/>
      <c r="O32" s="126"/>
      <c r="P32" s="32"/>
      <c r="Q32" s="31"/>
      <c r="R32" s="126"/>
      <c r="S32" s="32"/>
      <c r="T32" s="31"/>
      <c r="U32" s="126"/>
      <c r="V32" s="32"/>
      <c r="W32" s="31"/>
      <c r="X32" s="126"/>
      <c r="Y32" s="32"/>
      <c r="Z32" s="62"/>
      <c r="AA32" s="30"/>
      <c r="AB32" s="63"/>
      <c r="AC32" s="111" t="str">
        <f>IF(N21="","",IF(N32-P32&gt;0,1)+IF(Q32-S32&gt;0,1)+IF(T32-V32&gt;0,1)+IF(W32-Y32&gt;0,1)+IF(Z32-AB32&gt;0,1))</f>
        <v/>
      </c>
      <c r="AD32" s="9" t="s">
        <v>26</v>
      </c>
      <c r="AE32" s="10" t="str">
        <f>IF(N21="","",IF(P32-N32&gt;0,1)+IF(S32-Q32&gt;0,1)+IF(V32-T32&gt;0,1)+IF(Y32-W32&gt;0,1)+IF(AB32-Z32&gt;0,1))</f>
        <v/>
      </c>
      <c r="AF32" s="107">
        <f t="shared" si="9"/>
        <v>0</v>
      </c>
      <c r="AG32" s="12" t="s">
        <v>26</v>
      </c>
      <c r="AH32" s="8">
        <f t="shared" si="10"/>
        <v>0</v>
      </c>
    </row>
    <row r="33" spans="1:34" s="2" customFormat="1" ht="15" customHeight="1">
      <c r="A33" s="118">
        <v>11</v>
      </c>
      <c r="B33" s="331" t="s">
        <v>13</v>
      </c>
      <c r="C33" s="238" t="str">
        <f>IF(B12="","",IF(ISNA(VLOOKUP(B33,$A$12:$B$17,1,FALSE)),"",VLOOKUP(B33,$A$12:$B$17,2,FALSE)))</f>
        <v/>
      </c>
      <c r="D33" s="196"/>
      <c r="E33" s="197"/>
      <c r="F33" s="351" t="s">
        <v>16</v>
      </c>
      <c r="G33" s="286" t="str">
        <f>IF(S14="","",IF(ISNA(VLOOKUP(F33,Q$12:$S$17,1,FALSE)),"",VLOOKUP(F33,$Q$12:$S$17,3,FALSE)))</f>
        <v/>
      </c>
      <c r="H33" s="287"/>
      <c r="I33" s="287"/>
      <c r="J33" s="287"/>
      <c r="K33" s="287"/>
      <c r="L33" s="287"/>
      <c r="M33" s="288"/>
      <c r="N33" s="25"/>
      <c r="O33" s="26"/>
      <c r="P33" s="27"/>
      <c r="Q33" s="25"/>
      <c r="R33" s="26"/>
      <c r="S33" s="27"/>
      <c r="T33" s="25"/>
      <c r="U33" s="26"/>
      <c r="V33" s="27"/>
      <c r="W33" s="25"/>
      <c r="X33" s="26"/>
      <c r="Y33" s="27"/>
      <c r="Z33" s="25"/>
      <c r="AA33" s="26"/>
      <c r="AB33" s="27"/>
      <c r="AC33" s="11" t="str">
        <f>IF(N21="","",IF(N33-P33&gt;0,1)+IF(Q33-S33&gt;0,1)+IF(T33-V33&gt;0,1)+IF(W33-Y33&gt;0,1)+IF(Z33-AB33&gt;0,1))</f>
        <v/>
      </c>
      <c r="AD33" s="7" t="s">
        <v>26</v>
      </c>
      <c r="AE33" s="5" t="str">
        <f>IF(N21="","",IF(P33-N33&gt;0,1)+IF(S33-Q33&gt;0,1)+IF(V33-T33&gt;0,1)+IF(Y33-W33&gt;0,1)+IF(AB33-Z33&gt;0,1))</f>
        <v/>
      </c>
      <c r="AF33" s="6">
        <f t="shared" si="9"/>
        <v>0</v>
      </c>
      <c r="AG33" s="7" t="s">
        <v>26</v>
      </c>
      <c r="AH33" s="8">
        <f t="shared" si="10"/>
        <v>0</v>
      </c>
    </row>
    <row r="34" spans="1:34" s="2" customFormat="1" ht="15" customHeight="1">
      <c r="A34" s="116">
        <v>12</v>
      </c>
      <c r="B34" s="332" t="s">
        <v>17</v>
      </c>
      <c r="C34" s="241" t="str">
        <f>IF(B14="","",IF(ISNA(VLOOKUP(B34,$A$12:$B$17,1,FALSE)),"""",VLOOKUP(B34,$A$12:$B$17,2,FALSE)))</f>
        <v/>
      </c>
      <c r="D34" s="194"/>
      <c r="E34" s="195"/>
      <c r="F34" s="349" t="s">
        <v>18</v>
      </c>
      <c r="G34" s="352" t="str">
        <f>IF(S12="","",IF(ISNA(VLOOKUP(F34,Q$12:$S$17,1,FALSE)),"",VLOOKUP(F34,$Q$12:$S$17,3,FALSE)))</f>
        <v/>
      </c>
      <c r="H34" s="289"/>
      <c r="I34" s="289"/>
      <c r="J34" s="289"/>
      <c r="K34" s="289"/>
      <c r="L34" s="289"/>
      <c r="M34" s="290"/>
      <c r="N34" s="25"/>
      <c r="O34" s="26"/>
      <c r="P34" s="27"/>
      <c r="Q34" s="25"/>
      <c r="R34" s="26"/>
      <c r="S34" s="27"/>
      <c r="T34" s="25"/>
      <c r="U34" s="26"/>
      <c r="V34" s="27"/>
      <c r="W34" s="25"/>
      <c r="X34" s="26"/>
      <c r="Y34" s="27"/>
      <c r="Z34" s="91"/>
      <c r="AA34" s="112"/>
      <c r="AB34" s="92"/>
      <c r="AC34" s="93" t="str">
        <f>IF(N21="","",IF(N34-P34&gt;0,1)+IF(Q34-S34&gt;0,1)+IF(T34-V34&gt;0,1)+IF(W34-Y34&gt;0,1)+IF(Z34-AB34&gt;0,1))</f>
        <v/>
      </c>
      <c r="AD34" s="12" t="s">
        <v>26</v>
      </c>
      <c r="AE34" s="94" t="str">
        <f>IF(N21="","",IF(P34-N34&gt;0,1)+IF(S34-Q34&gt;0,1)+IF(V34-T34&gt;0,1)+IF(Y34-W34&gt;0,1)+IF(AB34-Z34&gt;0,1))</f>
        <v/>
      </c>
      <c r="AF34" s="95">
        <f t="shared" si="9"/>
        <v>0</v>
      </c>
      <c r="AG34" s="12" t="s">
        <v>26</v>
      </c>
      <c r="AH34" s="8">
        <f t="shared" si="10"/>
        <v>0</v>
      </c>
    </row>
    <row r="35" spans="1:34" ht="15" customHeight="1">
      <c r="A35" s="118">
        <v>13</v>
      </c>
      <c r="B35" s="333" t="s">
        <v>15</v>
      </c>
      <c r="C35" s="241" t="str">
        <f>IF(B13="","",IF(ISNA(VLOOKUP(B35,$A$12:$B$17,1,FALSE)),"""",VLOOKUP(B35,$A$12:$B$17,2,FALSE)))</f>
        <v/>
      </c>
      <c r="D35" s="194"/>
      <c r="E35" s="195"/>
      <c r="F35" s="349" t="s">
        <v>20</v>
      </c>
      <c r="G35" s="241" t="str">
        <f>IF(S15="","",IF(ISNA(VLOOKUP(F35,Q$12:$S$17,1,FALSE)),"",VLOOKUP(F35,$Q$12:$S$17,3,FALSE)))</f>
        <v/>
      </c>
      <c r="H35" s="289"/>
      <c r="I35" s="289"/>
      <c r="J35" s="289"/>
      <c r="K35" s="289"/>
      <c r="L35" s="289"/>
      <c r="M35" s="290"/>
      <c r="N35" s="25"/>
      <c r="O35" s="26"/>
      <c r="P35" s="27"/>
      <c r="Q35" s="25"/>
      <c r="R35" s="26"/>
      <c r="S35" s="27"/>
      <c r="T35" s="25"/>
      <c r="U35" s="26"/>
      <c r="V35" s="27"/>
      <c r="W35" s="25"/>
      <c r="X35" s="26"/>
      <c r="Y35" s="27"/>
      <c r="Z35" s="25"/>
      <c r="AA35" s="26"/>
      <c r="AB35" s="27"/>
      <c r="AC35" s="11" t="str">
        <f>IF(N21="","",IF(N35-P35&gt;0,1)+IF(Q35-S35&gt;0,1)+IF(T35-V35&gt;0,1)+IF(W35-Y35&gt;0,1)+IF(Z35-AB35&gt;0,1))</f>
        <v/>
      </c>
      <c r="AD35" s="7" t="s">
        <v>26</v>
      </c>
      <c r="AE35" s="5" t="str">
        <f>IF(N21="","",IF(P35-N35&gt;0,1)+IF(S35-Q35&gt;0,1)+IF(V35-T35&gt;0,1)+IF(Y35-W35&gt;0,1)+IF(AB35-Z35&gt;0,1))</f>
        <v/>
      </c>
      <c r="AF35" s="11">
        <f t="shared" si="9"/>
        <v>0</v>
      </c>
      <c r="AG35" s="7" t="s">
        <v>26</v>
      </c>
      <c r="AH35" s="8">
        <f t="shared" si="10"/>
        <v>0</v>
      </c>
    </row>
    <row r="36" spans="1:34" ht="15" customHeight="1" thickBot="1">
      <c r="A36" s="119">
        <v>14</v>
      </c>
      <c r="B36" s="334" t="s">
        <v>19</v>
      </c>
      <c r="C36" s="285" t="str">
        <f>IF(B15="","",IF(ISNA(VLOOKUP(B36,$A$12:$B$17,1,FALSE)),"",VLOOKUP(B36,$A$12:$B$17,2,FALSE)))</f>
        <v/>
      </c>
      <c r="D36" s="200"/>
      <c r="E36" s="201"/>
      <c r="F36" s="350" t="s">
        <v>14</v>
      </c>
      <c r="G36" s="291" t="str">
        <f>IF(S13="","",IF(ISNA(VLOOKUP(F36,Q$12:$S$17,1,FALSE)),"",VLOOKUP(F36,$Q$12:$S$17,3,FALSE)))</f>
        <v/>
      </c>
      <c r="H36" s="292" t="str">
        <f>IF(ISNA(VLOOKUP(E36,[1]lista!$C$1:$F$41,1,FALSE)),"",VLOOKUP(E36,[1]lista!$C$1:$G$41,4,FALSE))</f>
        <v/>
      </c>
      <c r="I36" s="292" t="str">
        <f>IF(ISNA(VLOOKUP(F36,[1]lista!$C$1:$F$41,1,FALSE)),"",VLOOKUP(F36,[1]lista!$C$1:$G$41,4,FALSE))</f>
        <v/>
      </c>
      <c r="J36" s="292" t="str">
        <f>IF(ISNA(VLOOKUP(G36,[1]lista!$C$1:$F$41,1,FALSE)),"",VLOOKUP(G36,[1]lista!$C$1:$G$41,4,FALSE))</f>
        <v/>
      </c>
      <c r="K36" s="292" t="str">
        <f>IF(ISNA(VLOOKUP(H36,[1]lista!$C$1:$F$41,1,FALSE)),"",VLOOKUP(H36,[1]lista!$C$1:$G$41,4,FALSE))</f>
        <v/>
      </c>
      <c r="L36" s="292"/>
      <c r="M36" s="293"/>
      <c r="N36" s="31"/>
      <c r="O36" s="126"/>
      <c r="P36" s="32"/>
      <c r="Q36" s="31"/>
      <c r="R36" s="126"/>
      <c r="S36" s="32"/>
      <c r="T36" s="31"/>
      <c r="U36" s="126"/>
      <c r="V36" s="32"/>
      <c r="W36" s="31"/>
      <c r="X36" s="126"/>
      <c r="Y36" s="32"/>
      <c r="Z36" s="28"/>
      <c r="AA36" s="30"/>
      <c r="AB36" s="29"/>
      <c r="AC36" s="111" t="str">
        <f>IF(N21="","",IF(N36-P36&gt;0,1)+IF(Q36-S36&gt;0,1)+IF(T36-V36&gt;0,1)+IF(W36-Y36&gt;0,1)+IF(Z36-AB36&gt;0,1))</f>
        <v/>
      </c>
      <c r="AD36" s="9" t="s">
        <v>26</v>
      </c>
      <c r="AE36" s="10" t="str">
        <f>IF(N21="","",IF(P36-N36&gt;0,1)+IF(S36-Q36&gt;0,1)+IF(V36-T36&gt;0,1)+IF(Y36-W36&gt;0,1)+IF(AB36-Z36&gt;0,1))</f>
        <v/>
      </c>
      <c r="AF36" s="111">
        <f t="shared" si="9"/>
        <v>0</v>
      </c>
      <c r="AG36" s="9" t="s">
        <v>26</v>
      </c>
      <c r="AH36" s="109">
        <f t="shared" si="10"/>
        <v>0</v>
      </c>
    </row>
    <row r="37" spans="1:34" ht="15" customHeight="1">
      <c r="A37" s="120">
        <v>15</v>
      </c>
      <c r="B37" s="331" t="s">
        <v>13</v>
      </c>
      <c r="C37" s="284" t="str">
        <f>IF(B12="","",IF(ISNA(VLOOKUP(B37,$A$12:$B$17,1,FALSE)),"",VLOOKUP(B37,$A$12:$B$17,2,FALSE)))</f>
        <v/>
      </c>
      <c r="D37" s="191"/>
      <c r="E37" s="192"/>
      <c r="F37" s="348" t="s">
        <v>20</v>
      </c>
      <c r="G37" s="238" t="str">
        <f>IF(S15="","",IF(ISNA(VLOOKUP(F37,Q$12:$S$17,1,FALSE)),"",VLOOKUP(F37,$Q$12:$S$17,3,FALSE)))</f>
        <v/>
      </c>
      <c r="H37" s="196"/>
      <c r="I37" s="196"/>
      <c r="J37" s="196"/>
      <c r="K37" s="196"/>
      <c r="L37" s="196"/>
      <c r="M37" s="197"/>
      <c r="N37" s="25"/>
      <c r="O37" s="26"/>
      <c r="P37" s="27"/>
      <c r="Q37" s="25"/>
      <c r="R37" s="26"/>
      <c r="S37" s="27"/>
      <c r="T37" s="25"/>
      <c r="U37" s="26"/>
      <c r="V37" s="27"/>
      <c r="W37" s="25"/>
      <c r="X37" s="26"/>
      <c r="Y37" s="27"/>
      <c r="Z37" s="103"/>
      <c r="AA37" s="210"/>
      <c r="AB37" s="104"/>
      <c r="AC37" s="61" t="str">
        <f>IF(N21="","",IF(N37-P37&gt;0,1)+IF(Q37-S37&gt;0,1)+IF(T37-V37&gt;0,1)+IF(W37-Y37&gt;0,1)+IF(Z37-AB37&gt;0,1))</f>
        <v/>
      </c>
      <c r="AD37" s="130" t="s">
        <v>26</v>
      </c>
      <c r="AE37" s="115" t="str">
        <f>IF(N21="","",IF(P37-N37&gt;0,1)+IF(S37-Q37&gt;0,1)+IF(V37-T37&gt;0,1)+IF(Y37-W37&gt;0,1)+IF(AB37-Z37&gt;0,1))</f>
        <v/>
      </c>
      <c r="AF37" s="110">
        <f t="shared" si="9"/>
        <v>0</v>
      </c>
      <c r="AG37" s="130" t="s">
        <v>26</v>
      </c>
      <c r="AH37" s="108">
        <f t="shared" si="10"/>
        <v>0</v>
      </c>
    </row>
    <row r="38" spans="1:34" ht="15" customHeight="1">
      <c r="A38" s="121">
        <v>16</v>
      </c>
      <c r="B38" s="332" t="s">
        <v>19</v>
      </c>
      <c r="C38" s="241" t="str">
        <f>IF(B15="","",IF(ISNA(VLOOKUP(B38,$A$12:$B$17,1,FALSE)),"",VLOOKUP(B38,$A$12:$B$17,2,FALSE)))</f>
        <v/>
      </c>
      <c r="D38" s="194"/>
      <c r="E38" s="195"/>
      <c r="F38" s="349" t="s">
        <v>18</v>
      </c>
      <c r="G38" s="241" t="str">
        <f>IF(S12="","",IF(ISNA(VLOOKUP(F38,Q$12:$S$17,1,FALSE)),"",VLOOKUP(F38,$Q$12:$S$17,3,FALSE)))</f>
        <v/>
      </c>
      <c r="H38" s="194"/>
      <c r="I38" s="194"/>
      <c r="J38" s="194"/>
      <c r="K38" s="194"/>
      <c r="L38" s="194"/>
      <c r="M38" s="195"/>
      <c r="N38" s="25"/>
      <c r="O38" s="26"/>
      <c r="P38" s="27"/>
      <c r="Q38" s="25"/>
      <c r="R38" s="26"/>
      <c r="S38" s="27"/>
      <c r="T38" s="25"/>
      <c r="U38" s="26"/>
      <c r="V38" s="27"/>
      <c r="W38" s="25"/>
      <c r="X38" s="26"/>
      <c r="Y38" s="27"/>
      <c r="Z38" s="105"/>
      <c r="AA38" s="237"/>
      <c r="AB38" s="106"/>
      <c r="AC38" s="114" t="str">
        <f>IF(N21="","",IF(N38-P38&gt;0,1)+IF(Q38-S38&gt;0,1)+IF(T38-V38&gt;0,1)+IF(W38-Y38&gt;0,1)+IF(Z38-AB38&gt;0,1))</f>
        <v/>
      </c>
      <c r="AD38" s="234"/>
      <c r="AE38" s="324" t="str">
        <f>IF(N21="","",IF(P38-N38&gt;0,1)+IF(S38-Q38&gt;0,1)+IF(V38-T38&gt;0,1)+IF(Y38-W38&gt;0,1)+IF(AB38-Z38&gt;0,1))</f>
        <v/>
      </c>
      <c r="AF38" s="93">
        <f t="shared" si="9"/>
        <v>0</v>
      </c>
      <c r="AG38" s="234"/>
      <c r="AH38" s="96">
        <f t="shared" si="10"/>
        <v>0</v>
      </c>
    </row>
    <row r="39" spans="1:34" ht="15" customHeight="1">
      <c r="A39" s="118">
        <v>17</v>
      </c>
      <c r="B39" s="333" t="s">
        <v>15</v>
      </c>
      <c r="C39" s="241" t="str">
        <f>IF(B13="","",IF(ISNA(VLOOKUP(B39,$A$12:$B$17,1,FALSE)),"",VLOOKUP(B39,$A$12:$B$17,2,FALSE)))</f>
        <v/>
      </c>
      <c r="D39" s="194"/>
      <c r="E39" s="195"/>
      <c r="F39" s="349" t="s">
        <v>16</v>
      </c>
      <c r="G39" s="241" t="str">
        <f>IF(S15="","",IF(ISNA(VLOOKUP(F39,Q$12:$S$17,1,FALSE)),"""",VLOOKUP(F39,$Q$12:$S$17,3,FALSE)))</f>
        <v/>
      </c>
      <c r="H39" s="194" t="str">
        <f>IF(ISNA(VLOOKUP(E39,[1]lista!$C$1:$F$41,1,FALSE)),"",VLOOKUP(E39,[1]lista!$C$1:$G$41,4,FALSE))</f>
        <v/>
      </c>
      <c r="I39" s="194" t="str">
        <f>IF(ISNA(VLOOKUP(F39,[1]lista!$C$1:$F$41,1,FALSE)),"",VLOOKUP(F39,[1]lista!$C$1:$G$41,4,FALSE))</f>
        <v/>
      </c>
      <c r="J39" s="194" t="str">
        <f>IF(ISNA(VLOOKUP(G39,[1]lista!$C$1:$F$41,1,FALSE)),"",VLOOKUP(G39,[1]lista!$C$1:$G$41,4,FALSE))</f>
        <v/>
      </c>
      <c r="K39" s="194" t="str">
        <f>IF(ISNA(VLOOKUP(H39,[1]lista!$C$1:$F$41,1,FALSE)),"",VLOOKUP(H39,[1]lista!$C$1:$G$41,4,FALSE))</f>
        <v/>
      </c>
      <c r="L39" s="194"/>
      <c r="M39" s="195"/>
      <c r="N39" s="25"/>
      <c r="O39" s="26"/>
      <c r="P39" s="27"/>
      <c r="Q39" s="25"/>
      <c r="R39" s="26"/>
      <c r="S39" s="27"/>
      <c r="T39" s="25"/>
      <c r="U39" s="26"/>
      <c r="V39" s="27"/>
      <c r="W39" s="25"/>
      <c r="X39" s="26"/>
      <c r="Y39" s="27"/>
      <c r="Z39" s="25"/>
      <c r="AA39" s="112"/>
      <c r="AB39" s="27"/>
      <c r="AC39" s="11" t="str">
        <f>IF(N21="","",IF(N39-P39&gt;0,1)+IF(Q39-S39&gt;0,1)+IF(T39-V39&gt;0,1)+IF(W39-Y39&gt;0,1)+IF(Z39-AB39&gt;0,1))</f>
        <v/>
      </c>
      <c r="AD39" s="12" t="s">
        <v>26</v>
      </c>
      <c r="AE39" s="5" t="str">
        <f>IF(N21="","",IF(P39-N39&gt;0,1)+IF(S39-Q39&gt;0,1)+IF(V39-T39&gt;0,1)+IF(Y39-W39&gt;0,1)+IF(AB39-Z39&gt;0,1))</f>
        <v/>
      </c>
      <c r="AF39" s="11">
        <f>IF(AC39=0,0,IF(AC39=3,1,0))+AF38</f>
        <v>0</v>
      </c>
      <c r="AG39" s="12" t="s">
        <v>26</v>
      </c>
      <c r="AH39" s="8">
        <f>IF(AE39=0,0,IF(AE39=3,1,0))+AH38</f>
        <v>0</v>
      </c>
    </row>
    <row r="40" spans="1:34" ht="15" customHeight="1" thickBot="1">
      <c r="A40" s="119">
        <v>18</v>
      </c>
      <c r="B40" s="334" t="s">
        <v>17</v>
      </c>
      <c r="C40" s="285" t="str">
        <f>IF(B14="","",IF(ISNA(VLOOKUP(B40,$A$12:$B$17,1,FALSE)),"",VLOOKUP(B40,$A$12:$B$17,2,FALSE)))</f>
        <v/>
      </c>
      <c r="D40" s="200"/>
      <c r="E40" s="201"/>
      <c r="F40" s="350" t="s">
        <v>14</v>
      </c>
      <c r="G40" s="285" t="str">
        <f>IF(S14="","",IF(ISNA(VLOOKUP(F40,Q$12:$S$17,1,FALSE)),"",VLOOKUP(F40,$Q$12:$S$17,3,FALSE)))</f>
        <v/>
      </c>
      <c r="H40" s="200" t="str">
        <f>IF(ISNA(VLOOKUP(E40,[1]lista!$C$1:$F$41,1,FALSE)),"",VLOOKUP(E40,[1]lista!$C$1:$G$41,4,FALSE))</f>
        <v/>
      </c>
      <c r="I40" s="200" t="str">
        <f>IF(ISNA(VLOOKUP(F40,[1]lista!$C$1:$F$41,1,FALSE)),"",VLOOKUP(F40,[1]lista!$C$1:$G$41,4,FALSE))</f>
        <v/>
      </c>
      <c r="J40" s="200" t="str">
        <f>IF(ISNA(VLOOKUP(G40,[1]lista!$C$1:$F$41,1,FALSE)),"",VLOOKUP(G40,[1]lista!$C$1:$G$41,4,FALSE))</f>
        <v/>
      </c>
      <c r="K40" s="200" t="str">
        <f>IF(ISNA(VLOOKUP(H40,[1]lista!$C$1:$F$41,1,FALSE)),"",VLOOKUP(H40,[1]lista!$C$1:$G$41,4,FALSE))</f>
        <v/>
      </c>
      <c r="L40" s="200"/>
      <c r="M40" s="201"/>
      <c r="N40" s="25"/>
      <c r="O40" s="26"/>
      <c r="P40" s="27"/>
      <c r="Q40" s="25"/>
      <c r="R40" s="26"/>
      <c r="S40" s="27"/>
      <c r="T40" s="25"/>
      <c r="U40" s="26"/>
      <c r="V40" s="27"/>
      <c r="W40" s="25"/>
      <c r="X40" s="26"/>
      <c r="Y40" s="27"/>
      <c r="Z40" s="31"/>
      <c r="AA40" s="112"/>
      <c r="AB40" s="32"/>
      <c r="AC40" s="36" t="str">
        <f>IF(N21="","",IF(N40-P40&gt;0,1)+IF(Q40-S40&gt;0,1)+IF(T40-V40&gt;0,1)+IF(W40-Y40&gt;0,1)+IF(Z40-AB40&gt;0,1))</f>
        <v/>
      </c>
      <c r="AD40" s="12" t="s">
        <v>26</v>
      </c>
      <c r="AE40" s="37" t="str">
        <f>IF(N21="","",IF(P40-N40&gt;0,1)+IF(S40-Q40&gt;0,1)+IF(V40-T40&gt;0,1)+IF(Y40-W40&gt;0,1)+IF(AB40-Z40&gt;0,1))</f>
        <v/>
      </c>
      <c r="AF40" s="36">
        <f>IF(AC40=0,0,IF(AC40=3,1,0))+AF39</f>
        <v>0</v>
      </c>
      <c r="AG40" s="12" t="s">
        <v>26</v>
      </c>
      <c r="AH40" s="38">
        <f>IF(AE40=0,0,IF(AE40=3,1,0))+AH39</f>
        <v>0</v>
      </c>
    </row>
    <row r="41" spans="1:34" s="48" customFormat="1" ht="14.1" customHeight="1" thickBot="1">
      <c r="A41" s="39"/>
      <c r="B41" s="40"/>
      <c r="C41" s="41"/>
      <c r="D41" s="41"/>
      <c r="E41" s="41"/>
      <c r="F41" s="40"/>
      <c r="G41" s="41"/>
      <c r="H41" s="140" t="s">
        <v>33</v>
      </c>
      <c r="I41" s="140"/>
      <c r="J41" s="140"/>
      <c r="K41" s="140"/>
      <c r="L41" s="140"/>
      <c r="M41" s="141"/>
      <c r="N41" s="42" t="str">
        <f>IF(N21="","",SUM(N21:N40))</f>
        <v/>
      </c>
      <c r="O41" s="123" t="s">
        <v>26</v>
      </c>
      <c r="P41" s="43" t="str">
        <f>IF(N21="","",SUM(P21:P40))</f>
        <v/>
      </c>
      <c r="Q41" s="42" t="str">
        <f>IF(N21="","",SUM(Q21:Q40))</f>
        <v/>
      </c>
      <c r="R41" s="124" t="s">
        <v>26</v>
      </c>
      <c r="S41" s="43" t="str">
        <f>IF(N21="","",SUM(S21:S40))</f>
        <v/>
      </c>
      <c r="T41" s="42" t="str">
        <f>IF(N21="","",SUM(T21:T40))</f>
        <v/>
      </c>
      <c r="U41" s="124" t="s">
        <v>26</v>
      </c>
      <c r="V41" s="44" t="str">
        <f>IF(N21="","",SUM(V21:V30)+SUM(V35:V40))</f>
        <v/>
      </c>
      <c r="W41" s="43" t="str">
        <f>IF(N21="","",SUM(W21:W40))</f>
        <v/>
      </c>
      <c r="X41" s="124" t="s">
        <v>26</v>
      </c>
      <c r="Y41" s="43" t="str">
        <f>IF(N21="","",SUM(Y21:Y30)+SUM(Y35:Y40))</f>
        <v/>
      </c>
      <c r="Z41" s="42" t="str">
        <f>IF(N21="","",SUM(Z21:Z40))</f>
        <v/>
      </c>
      <c r="AA41" s="124" t="s">
        <v>26</v>
      </c>
      <c r="AB41" s="44" t="str">
        <f>IF(N21="","",SUM(AB21:AB40))</f>
        <v/>
      </c>
      <c r="AC41" s="65" t="e">
        <f>IF(N21="","",SUM(AC21:AC40))-AC26-AC28</f>
        <v>#VALUE!</v>
      </c>
      <c r="AD41" s="64" t="s">
        <v>26</v>
      </c>
      <c r="AE41" s="66" t="e">
        <f>IF(N21="","",SUM(AE21:AE40))-AE26-AE28</f>
        <v>#VALUE!</v>
      </c>
      <c r="AF41" s="45"/>
      <c r="AG41" s="46"/>
      <c r="AH41" s="47"/>
    </row>
    <row r="42" spans="1:34" s="48" customFormat="1" ht="14.1" customHeight="1" thickBot="1">
      <c r="A42" s="40"/>
      <c r="B42" s="40"/>
      <c r="C42" s="41"/>
      <c r="D42" s="41"/>
      <c r="E42" s="41"/>
      <c r="F42" s="40"/>
      <c r="G42" s="41"/>
      <c r="H42" s="41"/>
      <c r="I42" s="41"/>
      <c r="J42" s="41"/>
      <c r="K42" s="41"/>
      <c r="L42" s="41"/>
      <c r="M42" s="157" t="s">
        <v>32</v>
      </c>
      <c r="N42" s="158"/>
      <c r="O42" s="158"/>
      <c r="P42" s="158"/>
      <c r="Q42" s="158"/>
      <c r="R42" s="158"/>
      <c r="S42" s="159"/>
      <c r="T42" s="181" t="str">
        <f>IF(N41="","",N41+Q41+T41+W41+Z41)</f>
        <v/>
      </c>
      <c r="U42" s="182"/>
      <c r="V42" s="182"/>
      <c r="W42" s="182"/>
      <c r="X42" s="125" t="s">
        <v>26</v>
      </c>
      <c r="Y42" s="179" t="str">
        <f>IF(P41="","",P41+S41+V41+Y41+AB41)</f>
        <v/>
      </c>
      <c r="Z42" s="179"/>
      <c r="AA42" s="179"/>
      <c r="AB42" s="180"/>
      <c r="AC42" s="49"/>
      <c r="AD42" s="49"/>
      <c r="AE42" s="49"/>
      <c r="AF42" s="50"/>
      <c r="AG42" s="51"/>
      <c r="AH42" s="52"/>
    </row>
    <row r="43" spans="1:34" s="48" customFormat="1" ht="18" customHeight="1" thickBot="1">
      <c r="A43" s="150" t="s">
        <v>48</v>
      </c>
      <c r="B43" s="151"/>
      <c r="C43" s="151"/>
      <c r="D43" s="152" t="str">
        <f>IF(AF43=0,"",IF(AF43=AH43,"remis",IF(AF40&gt;AH40,B10,S10)))</f>
        <v/>
      </c>
      <c r="E43" s="153">
        <f t="shared" ref="E43:U43" si="11">IF(B43=0,0,IF(B43=3,1,0))+E34</f>
        <v>0</v>
      </c>
      <c r="F43" s="153" t="e">
        <f t="shared" si="11"/>
        <v>#VALUE!</v>
      </c>
      <c r="G43" s="153" t="e">
        <f t="shared" si="11"/>
        <v>#VALUE!</v>
      </c>
      <c r="H43" s="153">
        <f t="shared" si="11"/>
        <v>0</v>
      </c>
      <c r="I43" s="153" t="e">
        <f t="shared" si="11"/>
        <v>#VALUE!</v>
      </c>
      <c r="J43" s="153" t="e">
        <f t="shared" si="11"/>
        <v>#VALUE!</v>
      </c>
      <c r="K43" s="153">
        <f t="shared" si="11"/>
        <v>0</v>
      </c>
      <c r="L43" s="153" t="e">
        <f t="shared" si="11"/>
        <v>#VALUE!</v>
      </c>
      <c r="M43" s="153" t="e">
        <f t="shared" si="11"/>
        <v>#VALUE!</v>
      </c>
      <c r="N43" s="153">
        <f t="shared" si="11"/>
        <v>0</v>
      </c>
      <c r="O43" s="153" t="e">
        <f t="shared" si="11"/>
        <v>#VALUE!</v>
      </c>
      <c r="P43" s="153" t="e">
        <f t="shared" si="11"/>
        <v>#VALUE!</v>
      </c>
      <c r="Q43" s="153">
        <f t="shared" si="11"/>
        <v>0</v>
      </c>
      <c r="R43" s="153" t="e">
        <f t="shared" si="11"/>
        <v>#VALUE!</v>
      </c>
      <c r="S43" s="153" t="e">
        <f t="shared" si="11"/>
        <v>#VALUE!</v>
      </c>
      <c r="T43" s="153">
        <f t="shared" si="11"/>
        <v>0</v>
      </c>
      <c r="U43" s="154" t="e">
        <f t="shared" si="11"/>
        <v>#VALUE!</v>
      </c>
      <c r="V43" s="148" t="s">
        <v>31</v>
      </c>
      <c r="W43" s="148"/>
      <c r="X43" s="148"/>
      <c r="Y43" s="148"/>
      <c r="Z43" s="148"/>
      <c r="AA43" s="148"/>
      <c r="AB43" s="148"/>
      <c r="AC43" s="149"/>
      <c r="AD43" s="149"/>
      <c r="AE43" s="149"/>
      <c r="AF43" s="101">
        <f>IF(AF40&gt;AH40,AF40,AH40)</f>
        <v>0</v>
      </c>
      <c r="AG43" s="53" t="s">
        <v>26</v>
      </c>
      <c r="AH43" s="102">
        <f>IF(AF40&lt;AH40,AF40,AH40)</f>
        <v>0</v>
      </c>
    </row>
    <row r="44" spans="1:34" ht="6.75" customHeight="1">
      <c r="A44" s="3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</row>
    <row r="45" spans="1:34" ht="14.1" customHeight="1">
      <c r="A45" s="142" t="s">
        <v>21</v>
      </c>
      <c r="B45" s="143"/>
      <c r="C45" s="143"/>
      <c r="D45" s="143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5"/>
      <c r="S45" s="13"/>
      <c r="T45" s="160" t="s">
        <v>65</v>
      </c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2"/>
    </row>
    <row r="46" spans="1:34" ht="14.1" customHeight="1">
      <c r="A46" s="146" t="s">
        <v>42</v>
      </c>
      <c r="B46" s="147"/>
      <c r="C46" s="146" t="s">
        <v>0</v>
      </c>
      <c r="D46" s="169"/>
      <c r="E46" s="169"/>
      <c r="F46" s="170"/>
      <c r="G46" s="171" t="s">
        <v>1</v>
      </c>
      <c r="H46" s="171"/>
      <c r="I46" s="171"/>
      <c r="J46" s="171"/>
      <c r="K46" s="171"/>
      <c r="L46" s="172"/>
      <c r="M46" s="176" t="s">
        <v>22</v>
      </c>
      <c r="N46" s="177"/>
      <c r="O46" s="177"/>
      <c r="P46" s="177"/>
      <c r="Q46" s="177"/>
      <c r="R46" s="178"/>
      <c r="S46" s="13"/>
      <c r="T46" s="163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5"/>
    </row>
    <row r="47" spans="1:34" ht="14.1" customHeight="1">
      <c r="A47" s="138" t="s">
        <v>13</v>
      </c>
      <c r="B47" s="139"/>
      <c r="C47" s="155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3"/>
      <c r="T47" s="163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5"/>
    </row>
    <row r="48" spans="1:34" ht="14.1" customHeight="1">
      <c r="A48" s="138" t="s">
        <v>14</v>
      </c>
      <c r="B48" s="139"/>
      <c r="C48" s="155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3"/>
      <c r="T48" s="163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5"/>
    </row>
    <row r="49" spans="1:34" ht="3" customHeight="1">
      <c r="A49" s="34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63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5"/>
    </row>
    <row r="50" spans="1:34" ht="14.1" customHeight="1">
      <c r="A50" s="136" t="s">
        <v>23</v>
      </c>
      <c r="B50" s="136"/>
      <c r="C50" s="136"/>
      <c r="D50" s="13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"/>
      <c r="T50" s="163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5"/>
    </row>
    <row r="51" spans="1:34" ht="14.1" customHeight="1">
      <c r="A51" s="138" t="s">
        <v>13</v>
      </c>
      <c r="B51" s="139"/>
      <c r="C51" s="155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3"/>
      <c r="T51" s="163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5"/>
    </row>
    <row r="52" spans="1:34" ht="14.1" customHeight="1">
      <c r="A52" s="138" t="s">
        <v>14</v>
      </c>
      <c r="B52" s="139"/>
      <c r="C52" s="155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3"/>
      <c r="T52" s="163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5"/>
    </row>
    <row r="53" spans="1:34" ht="3" customHeight="1">
      <c r="A53" s="35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63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5"/>
    </row>
    <row r="54" spans="1:34" ht="14.1" customHeight="1">
      <c r="A54" s="136" t="s">
        <v>24</v>
      </c>
      <c r="B54" s="136"/>
      <c r="C54" s="136"/>
      <c r="D54" s="136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3"/>
      <c r="T54" s="163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5"/>
    </row>
    <row r="55" spans="1:34" ht="14.1" customHeight="1">
      <c r="A55" s="174">
        <v>1</v>
      </c>
      <c r="B55" s="139"/>
      <c r="C55" s="175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3"/>
      <c r="T55" s="163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5"/>
    </row>
    <row r="56" spans="1:34" ht="14.1" customHeight="1">
      <c r="A56" s="174">
        <v>2</v>
      </c>
      <c r="B56" s="139"/>
      <c r="C56" s="175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3"/>
      <c r="T56" s="166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8"/>
    </row>
    <row r="57" spans="1:34" s="48" customFormat="1" ht="24" customHeight="1">
      <c r="A57" s="127" t="s">
        <v>43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</row>
    <row r="58" spans="1:34" s="48" customFormat="1">
      <c r="A58" s="127" t="s">
        <v>44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</row>
  </sheetData>
  <sheetProtection password="C6FC" sheet="1" objects="1" scenarios="1" selectLockedCells="1"/>
  <mergeCells count="180">
    <mergeCell ref="C22:E22"/>
    <mergeCell ref="C37:E37"/>
    <mergeCell ref="C38:E38"/>
    <mergeCell ref="C39:E39"/>
    <mergeCell ref="C40:E40"/>
    <mergeCell ref="C32:E32"/>
    <mergeCell ref="G29:M29"/>
    <mergeCell ref="G30:M30"/>
    <mergeCell ref="G31:M31"/>
    <mergeCell ref="G32:M32"/>
    <mergeCell ref="C33:E33"/>
    <mergeCell ref="C34:E34"/>
    <mergeCell ref="C35:E35"/>
    <mergeCell ref="C36:E36"/>
    <mergeCell ref="G33:M33"/>
    <mergeCell ref="G34:M34"/>
    <mergeCell ref="G35:M35"/>
    <mergeCell ref="G36:M36"/>
    <mergeCell ref="G39:M39"/>
    <mergeCell ref="G40:M40"/>
    <mergeCell ref="AF19:AH20"/>
    <mergeCell ref="T19:V19"/>
    <mergeCell ref="T20:V20"/>
    <mergeCell ref="W19:Y19"/>
    <mergeCell ref="W20:Y20"/>
    <mergeCell ref="Q12:R12"/>
    <mergeCell ref="Z20:AB20"/>
    <mergeCell ref="Q19:S19"/>
    <mergeCell ref="Q20:S20"/>
    <mergeCell ref="AE12:AH12"/>
    <mergeCell ref="AE13:AH13"/>
    <mergeCell ref="S14:AD14"/>
    <mergeCell ref="AE14:AH14"/>
    <mergeCell ref="S15:AD15"/>
    <mergeCell ref="AE15:AH15"/>
    <mergeCell ref="S16:AD16"/>
    <mergeCell ref="S17:AD17"/>
    <mergeCell ref="AE16:AH16"/>
    <mergeCell ref="AE17:AH17"/>
    <mergeCell ref="S12:AD12"/>
    <mergeCell ref="F19:F20"/>
    <mergeCell ref="N19:P19"/>
    <mergeCell ref="N20:P20"/>
    <mergeCell ref="A25:A26"/>
    <mergeCell ref="C21:E21"/>
    <mergeCell ref="C19:E20"/>
    <mergeCell ref="G19:M20"/>
    <mergeCell ref="A10:A11"/>
    <mergeCell ref="B10:I10"/>
    <mergeCell ref="G11:I11"/>
    <mergeCell ref="G24:M24"/>
    <mergeCell ref="B11:F11"/>
    <mergeCell ref="G12:I12"/>
    <mergeCell ref="B13:F13"/>
    <mergeCell ref="G13:I13"/>
    <mergeCell ref="B14:F14"/>
    <mergeCell ref="G14:I14"/>
    <mergeCell ref="B15:F15"/>
    <mergeCell ref="G15:I15"/>
    <mergeCell ref="B16:F16"/>
    <mergeCell ref="G16:I16"/>
    <mergeCell ref="B12:F12"/>
    <mergeCell ref="B17:F17"/>
    <mergeCell ref="G17:I17"/>
    <mergeCell ref="A27:A28"/>
    <mergeCell ref="N27:N28"/>
    <mergeCell ref="AG37:AG38"/>
    <mergeCell ref="U27:U28"/>
    <mergeCell ref="X27:X28"/>
    <mergeCell ref="O27:O28"/>
    <mergeCell ref="AD37:AD38"/>
    <mergeCell ref="N25:N26"/>
    <mergeCell ref="P25:P26"/>
    <mergeCell ref="Q25:Q26"/>
    <mergeCell ref="S25:S26"/>
    <mergeCell ref="AA37:AA38"/>
    <mergeCell ref="G37:M37"/>
    <mergeCell ref="G38:M38"/>
    <mergeCell ref="Q27:Q28"/>
    <mergeCell ref="S27:S28"/>
    <mergeCell ref="R27:R28"/>
    <mergeCell ref="AF27:AF28"/>
    <mergeCell ref="AF25:AF26"/>
    <mergeCell ref="AG25:AG26"/>
    <mergeCell ref="C29:E29"/>
    <mergeCell ref="C30:E30"/>
    <mergeCell ref="C31:E31"/>
    <mergeCell ref="T25:T26"/>
    <mergeCell ref="D1:AA1"/>
    <mergeCell ref="D2:AA2"/>
    <mergeCell ref="D3:AA3"/>
    <mergeCell ref="AA27:AA28"/>
    <mergeCell ref="Z19:AB19"/>
    <mergeCell ref="AB27:AB28"/>
    <mergeCell ref="C27:E27"/>
    <mergeCell ref="C28:E28"/>
    <mergeCell ref="I7:L7"/>
    <mergeCell ref="M7:AB7"/>
    <mergeCell ref="F7:H7"/>
    <mergeCell ref="C23:E23"/>
    <mergeCell ref="C24:E24"/>
    <mergeCell ref="C25:E25"/>
    <mergeCell ref="C26:E26"/>
    <mergeCell ref="S10:AH10"/>
    <mergeCell ref="Q10:R11"/>
    <mergeCell ref="Q15:R15"/>
    <mergeCell ref="Q14:R14"/>
    <mergeCell ref="Q13:R13"/>
    <mergeCell ref="AE11:AH11"/>
    <mergeCell ref="S11:AD11"/>
    <mergeCell ref="S13:AD13"/>
    <mergeCell ref="AH25:AH26"/>
    <mergeCell ref="AD27:AD28"/>
    <mergeCell ref="Q17:R17"/>
    <mergeCell ref="Q16:R16"/>
    <mergeCell ref="P27:P28"/>
    <mergeCell ref="I8:M8"/>
    <mergeCell ref="P8:AB8"/>
    <mergeCell ref="AD25:AD26"/>
    <mergeCell ref="G21:M21"/>
    <mergeCell ref="G22:M22"/>
    <mergeCell ref="G23:M23"/>
    <mergeCell ref="G25:M25"/>
    <mergeCell ref="G26:M26"/>
    <mergeCell ref="G27:M27"/>
    <mergeCell ref="G28:M28"/>
    <mergeCell ref="AC19:AE20"/>
    <mergeCell ref="V25:V26"/>
    <mergeCell ref="W25:W26"/>
    <mergeCell ref="Y25:Y26"/>
    <mergeCell ref="Z25:Z26"/>
    <mergeCell ref="AB25:AB26"/>
    <mergeCell ref="C47:F47"/>
    <mergeCell ref="C48:F48"/>
    <mergeCell ref="M42:S42"/>
    <mergeCell ref="T45:AH56"/>
    <mergeCell ref="C46:F46"/>
    <mergeCell ref="G46:L46"/>
    <mergeCell ref="A54:R54"/>
    <mergeCell ref="A55:B55"/>
    <mergeCell ref="A56:B56"/>
    <mergeCell ref="C55:F55"/>
    <mergeCell ref="C56:F56"/>
    <mergeCell ref="G55:L55"/>
    <mergeCell ref="G56:L56"/>
    <mergeCell ref="M55:R55"/>
    <mergeCell ref="M56:R56"/>
    <mergeCell ref="G52:L52"/>
    <mergeCell ref="M52:R52"/>
    <mergeCell ref="M46:R46"/>
    <mergeCell ref="G47:L47"/>
    <mergeCell ref="G48:L48"/>
    <mergeCell ref="M47:R47"/>
    <mergeCell ref="M48:R48"/>
    <mergeCell ref="Y42:AB42"/>
    <mergeCell ref="T42:W42"/>
    <mergeCell ref="A57:AH57"/>
    <mergeCell ref="A58:AH58"/>
    <mergeCell ref="AH27:AH28"/>
    <mergeCell ref="AG27:AG28"/>
    <mergeCell ref="Y27:Y28"/>
    <mergeCell ref="T27:T28"/>
    <mergeCell ref="V27:V28"/>
    <mergeCell ref="W27:W28"/>
    <mergeCell ref="Z27:Z28"/>
    <mergeCell ref="A50:R50"/>
    <mergeCell ref="A51:B51"/>
    <mergeCell ref="A52:B52"/>
    <mergeCell ref="H41:M41"/>
    <mergeCell ref="A45:R45"/>
    <mergeCell ref="A46:B46"/>
    <mergeCell ref="A47:B47"/>
    <mergeCell ref="A48:B48"/>
    <mergeCell ref="V43:AE43"/>
    <mergeCell ref="A43:C43"/>
    <mergeCell ref="D43:U43"/>
    <mergeCell ref="C51:F51"/>
    <mergeCell ref="G51:L51"/>
    <mergeCell ref="M51:R51"/>
    <mergeCell ref="C52:F52"/>
  </mergeCells>
  <dataValidations count="2">
    <dataValidation type="list" allowBlank="1" showInputMessage="1" showErrorMessage="1" sqref="F7">
      <formula1>$AM$6:$AM$10</formula1>
    </dataValidation>
    <dataValidation type="list" allowBlank="1" showInputMessage="1" showErrorMessage="1" sqref="M7">
      <formula1>$AM$11:$AM$19</formula1>
    </dataValidation>
  </dataValidations>
  <pageMargins left="0.51181102362204722" right="0.11811023622047245" top="0.35433070866141736" bottom="0.55118110236220474" header="0" footer="0.11811023622047245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U17"/>
  <sheetViews>
    <sheetView workbookViewId="0">
      <selection activeCell="R12" sqref="R12"/>
    </sheetView>
  </sheetViews>
  <sheetFormatPr defaultRowHeight="14.25"/>
  <cols>
    <col min="1" max="1" width="5.875" customWidth="1"/>
    <col min="2" max="2" width="21.25" customWidth="1"/>
    <col min="3" max="3" width="7.125" customWidth="1"/>
    <col min="4" max="6" width="8.125" customWidth="1"/>
    <col min="7" max="12" width="0" hidden="1" customWidth="1"/>
    <col min="14" max="14" width="5.125" customWidth="1"/>
    <col min="15" max="15" width="22" customWidth="1"/>
    <col min="16" max="16" width="7.625" customWidth="1"/>
    <col min="17" max="17" width="0.125" hidden="1" customWidth="1"/>
    <col min="18" max="18" width="7.875" customWidth="1"/>
    <col min="19" max="19" width="6.5" customWidth="1"/>
    <col min="20" max="20" width="7.375" customWidth="1"/>
    <col min="21" max="21" width="3.875" hidden="1" customWidth="1"/>
  </cols>
  <sheetData>
    <row r="6" spans="1:21" ht="18">
      <c r="A6" s="48"/>
      <c r="B6" s="48"/>
      <c r="C6" s="48"/>
      <c r="D6" s="48"/>
      <c r="E6" s="48"/>
      <c r="F6" s="85" t="s">
        <v>49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</row>
    <row r="8" spans="1:21" ht="18">
      <c r="A8" s="13"/>
      <c r="B8" s="68">
        <f>'wyższe ligi'!B10:I10</f>
        <v>0</v>
      </c>
      <c r="C8" s="13"/>
      <c r="D8" s="13"/>
      <c r="E8" s="13"/>
      <c r="F8" s="13"/>
      <c r="G8" s="48"/>
      <c r="H8" s="48"/>
      <c r="I8" s="48"/>
      <c r="J8" s="48"/>
      <c r="K8" s="48"/>
      <c r="L8" s="48"/>
      <c r="M8" s="48"/>
      <c r="N8" s="13"/>
      <c r="O8" s="68">
        <f>'wyższe ligi'!S10</f>
        <v>0</v>
      </c>
      <c r="P8" s="13"/>
      <c r="Q8" s="13"/>
      <c r="R8" s="13"/>
      <c r="S8" s="13"/>
      <c r="T8" s="13"/>
      <c r="U8" s="13"/>
    </row>
    <row r="9" spans="1:21">
      <c r="A9" s="13"/>
      <c r="B9" s="13" t="s">
        <v>47</v>
      </c>
      <c r="C9" s="13" t="s">
        <v>45</v>
      </c>
      <c r="D9" s="13" t="s">
        <v>46</v>
      </c>
      <c r="E9" s="13"/>
      <c r="F9" s="13"/>
      <c r="G9" s="48"/>
      <c r="H9" s="48"/>
      <c r="I9" s="48"/>
      <c r="J9" s="48"/>
      <c r="K9" s="48"/>
      <c r="L9" s="48"/>
      <c r="M9" s="48"/>
      <c r="N9" s="13"/>
      <c r="O9" s="13"/>
      <c r="P9" s="13"/>
      <c r="Q9" s="13"/>
      <c r="R9" s="13"/>
      <c r="S9" s="13"/>
      <c r="T9" s="13"/>
      <c r="U9" s="13"/>
    </row>
    <row r="10" spans="1:21" ht="18">
      <c r="A10" s="69" t="s">
        <v>13</v>
      </c>
      <c r="B10" s="70">
        <f>'wyższe ligi'!B12:C12</f>
        <v>0</v>
      </c>
      <c r="C10" s="71">
        <f>IF(IF(ISNA(VLOOKUP(B10,'wyższe ligi'!$C$21:$AC$24,1,FALSE)),"",VLOOKUP(B10,'wyższe ligi'!$C$21:$AC$24,27,FALSE))=3,1,0)+(IF(IF(ISNA(VLOOKUP(B10,'wyższe ligi'!$C$25:$AC$28,1,FALSE)),"",VLOOKUP(B10,'wyższe ligi'!$C$25:$AC$28,27,FALSE))=3,1,0))/2+IF(IF(ISNA(VLOOKUP(B10,'wyższe ligi'!$C$29:$AC$32,1,FALSE)),"",VLOOKUP(B10,'wyższe ligi'!$C$29:$AC$32,27,FALSE))=3,1,0)+(IF(IF(ISNA(VLOOKUP(B10,'wyższe ligi'!$C$33:$AC$36,1,FALSE)),"",VLOOKUP(B10,'wyższe ligi'!$C$33:$AC$36,27,FALSE))=3,1,0))+(IF(IF(ISNA(VLOOKUP(B10,'wyższe ligi'!$C$37:$AC$40,1,FALSE)),"",VLOOKUP(B10,'wyższe ligi'!$C$37:$AC$40,27,FALSE))=3,1,0))</f>
        <v>0</v>
      </c>
      <c r="D10" s="72">
        <f>COUNTIF('wyższe ligi'!B21:B24,"A")+COUNTIF('wyższe ligi'!B25:B28,"A")/2+COUNTIF('wyższe ligi'!B29:B32,"A")+COUNTIF('wyższe ligi'!B33:B36,"A")+COUNTIF('wyższe ligi'!B37:B40,"A")</f>
        <v>4</v>
      </c>
      <c r="E10" s="73"/>
      <c r="F10" s="73"/>
      <c r="G10" s="86"/>
      <c r="H10" s="86"/>
      <c r="I10" s="87"/>
      <c r="J10" s="88"/>
      <c r="K10" s="89"/>
      <c r="L10" s="89"/>
      <c r="M10" s="86"/>
      <c r="N10" s="69" t="s">
        <v>2</v>
      </c>
      <c r="O10" s="74">
        <f>'wyższe ligi'!S12</f>
        <v>0</v>
      </c>
      <c r="P10" s="75">
        <f>IF(IF(ISNA(VLOOKUP(O10,'wyższe ligi'!$G$21:$AE$24,1,FALSE)),"",VLOOKUP(O10,'wyższe ligi'!$G$21:$AE$24,25,FALSE))=3,1,0)+(IF(IF(ISNA(VLOOKUP(O10,'wyższe ligi'!$G$25:$AE$28,1,FALSE)),"",VLOOKUP(O10,'wyższe ligi'!$G$25:$AE$28,25,FALSE))=3,1,0))/2+IF(IF(ISNA(VLOOKUP(O10,'wyższe ligi'!$G$29:$AE$32,1,FALSE)),"",VLOOKUP(O10,'wyższe ligi'!$G$29:$AE$32,25,FALSE))=3,1,0)+(IF(IF(ISNA(VLOOKUP(O10,'wyższe ligi'!$G$33:$AE$36,1,FALSE)),"",VLOOKUP(O10,'wyższe ligi'!$G$33:$AE$36,25,FALSE))=3,1,0))+(IF(IF(ISNA(VLOOKUP(O10,'wyższe ligi'!$G$37:$AE$40,1,FALSE)),"",VLOOKUP(O10,'wyższe ligi'!$G$37:$AE$40,25,FALSE))=3,1,0))</f>
        <v>0</v>
      </c>
      <c r="Q10" s="76"/>
      <c r="R10" s="72">
        <f>COUNTIF('wyższe ligi'!$F$21:$F$24,"X")+COUNTIF('wyższe ligi'!$F$25:$F$28,"X")/2+COUNTIF('wyższe ligi'!$F$29:$F$32,"X")+COUNTIF('wyższe ligi'!$F$33:$F$36,"X")+COUNTIF('wyższe ligi'!$F$37:$F$40,"X")</f>
        <v>4</v>
      </c>
      <c r="S10" s="77"/>
      <c r="T10" s="294"/>
      <c r="U10" s="294"/>
    </row>
    <row r="11" spans="1:21" ht="18">
      <c r="A11" s="69" t="s">
        <v>3</v>
      </c>
      <c r="B11" s="70">
        <f>'wyższe ligi'!B13</f>
        <v>0</v>
      </c>
      <c r="C11" s="78">
        <f>IF(IF(ISNA(VLOOKUP(B11,'wyższe ligi'!$C$21:$AC$24,1,FALSE)),"",VLOOKUP(B11,'wyższe ligi'!$C$21:$AC$24,27,FALSE))=3,1,0)+(IF(IF(ISNA(VLOOKUP(B11,'wyższe ligi'!$C$25:$AC$28,1,FALSE)),"",VLOOKUP(B11,'wyższe ligi'!$C$25:$AC$28,27,FALSE))=3,1,0))/2+IF(IF(ISNA(VLOOKUP(B11,'wyższe ligi'!$C$29:$AC$32,1,FALSE)),"",VLOOKUP(B11,'wyższe ligi'!$C$29:$AC$32,27,FALSE))=3,1,0)+(IF(IF(ISNA(VLOOKUP(B11,'wyższe ligi'!$C$33:$AC$36,1,FALSE)),"",VLOOKUP(B11,'wyższe ligi'!$C$33:$AC$36,27,FALSE))=3,1,0))+(IF(IF(ISNA(VLOOKUP(B11,'wyższe ligi'!$C$37:$AC$40,1,FALSE)),"",VLOOKUP(B11,'wyższe ligi'!$C$37:$AC$40,27,FALSE))=3,1,0))</f>
        <v>0</v>
      </c>
      <c r="D11" s="72">
        <f>COUNTIF('wyższe ligi'!B21:B24,"B")+COUNTIF('wyższe ligi'!B25:B28,"B")/2+COUNTIF('wyższe ligi'!B29:B32,"B")+COUNTIF('wyższe ligi'!B33:B36,"B")+COUNTIF('wyższe ligi'!B37:B40,"B")</f>
        <v>4</v>
      </c>
      <c r="E11" s="73"/>
      <c r="F11" s="73"/>
      <c r="G11" s="86"/>
      <c r="H11" s="86"/>
      <c r="I11" s="87"/>
      <c r="J11" s="88"/>
      <c r="K11" s="89"/>
      <c r="L11" s="89"/>
      <c r="M11" s="86"/>
      <c r="N11" s="69" t="s">
        <v>4</v>
      </c>
      <c r="O11" s="74">
        <f>'wyższe ligi'!S13</f>
        <v>0</v>
      </c>
      <c r="P11" s="75">
        <f>IF(IF(ISNA(VLOOKUP(O11,'wyższe ligi'!$G$21:$AE$24,1,FALSE)),"",VLOOKUP(O11,'wyższe ligi'!$G$21:$AE$24,25,FALSE))=3,1,0)+(IF(IF(ISNA(VLOOKUP(O11,'wyższe ligi'!$G$25:$AE$28,1,FALSE)),"",VLOOKUP(O11,'wyższe ligi'!$G$25:$AE$28,25,FALSE))=3,1,0))/2+IF(IF(ISNA(VLOOKUP(O11,'wyższe ligi'!$G$29:$AE$32,1,FALSE)),"",VLOOKUP(O11,'wyższe ligi'!$G$29:$AE$32,25,FALSE))=3,1,0)+(IF(IF(ISNA(VLOOKUP(O11,'wyższe ligi'!$G$33:$AE$36,1,FALSE)),"",VLOOKUP(O11,'wyższe ligi'!$G$33:$AE$36,25,FALSE))=3,1,0))+(IF(IF(ISNA(VLOOKUP(O11,'wyższe ligi'!$G$37:$AE$40,1,FALSE)),"",VLOOKUP(O11,'wyższe ligi'!$G$37:$AE$40,25,FALSE))=3,1,0))</f>
        <v>0</v>
      </c>
      <c r="Q11" s="76"/>
      <c r="R11" s="72">
        <f>COUNTIF('wyższe ligi'!$F$21:$F$24,"Y")+COUNTIF('wyższe ligi'!$F$25:$F$28,"Y")/2+COUNTIF('wyższe ligi'!$F$29:$F$32,"Y")+COUNTIF('wyższe ligi'!$F$33:$F$36,"Y")+COUNTIF('wyższe ligi'!$F$37:$F$40,"Y")</f>
        <v>4</v>
      </c>
      <c r="S11" s="77"/>
      <c r="T11" s="294"/>
      <c r="U11" s="294"/>
    </row>
    <row r="12" spans="1:21" ht="18">
      <c r="A12" s="69" t="s">
        <v>5</v>
      </c>
      <c r="B12" s="70">
        <f>'wyższe ligi'!B14:C14</f>
        <v>0</v>
      </c>
      <c r="C12" s="79">
        <f>IF(IF(ISNA(VLOOKUP(B12,'wyższe ligi'!$C$21:$AC$24,1,FALSE)),"",VLOOKUP(B12,'wyższe ligi'!$C$21:$AC$24,27,FALSE))=3,1,0)+(IF(IF(ISNA(VLOOKUP(B12,'wyższe ligi'!$C$25:$AC$28,1,FALSE)),"",VLOOKUP(B12,'wyższe ligi'!$C$25:$AC$28,27,FALSE))=3,1,0))/2+IF(IF(ISNA(VLOOKUP(B12,'wyższe ligi'!$C$29:$AC$32,1,FALSE)),"",VLOOKUP(B12,'wyższe ligi'!$C$29:$AC$32,27,FALSE))=3,1,0)+(IF(IF(ISNA(VLOOKUP(B12,'wyższe ligi'!$C$33:$AC$36,1,FALSE)),"",VLOOKUP(B12,'wyższe ligi'!$C$33:$AC$36,27,FALSE))=3,1,0))+(IF(IF(ISNA(VLOOKUP(B12,'wyższe ligi'!$C$37:$AC$40,1,FALSE)),"",VLOOKUP(B12,'wyższe ligi'!$C$37:$AC$40,27,FALSE))=3,1,0))</f>
        <v>0</v>
      </c>
      <c r="D12" s="72">
        <f>COUNTIF('wyższe ligi'!B21:B24,"C")+COUNTIF('wyższe ligi'!B25:B28,"C")/2+COUNTIF('wyższe ligi'!B29:B32,"C")+COUNTIF('wyższe ligi'!B33:B36,"C")+COUNTIF('wyższe ligi'!B37:B40,"C")</f>
        <v>4</v>
      </c>
      <c r="E12" s="73"/>
      <c r="F12" s="73"/>
      <c r="G12" s="86"/>
      <c r="H12" s="86"/>
      <c r="I12" s="87"/>
      <c r="J12" s="88"/>
      <c r="K12" s="89"/>
      <c r="L12" s="89"/>
      <c r="M12" s="86"/>
      <c r="N12" s="69" t="s">
        <v>6</v>
      </c>
      <c r="O12" s="74">
        <f>'wyższe ligi'!S14</f>
        <v>0</v>
      </c>
      <c r="P12" s="75">
        <f>IF(IF(ISNA(VLOOKUP(O12,'wyższe ligi'!$G$21:$AE$24,1,FALSE)),"",VLOOKUP(O12,'wyższe ligi'!$G$21:$AE$24,25,FALSE))=3,1,0)+(IF(IF(ISNA(VLOOKUP(O12,'wyższe ligi'!$G$25:$AE$28,1,FALSE)),"",VLOOKUP(O12,'wyższe ligi'!$G$25:$AE$28,25,FALSE))=3,1,0))/2+IF(IF(ISNA(VLOOKUP(O12,'wyższe ligi'!$G$29:$AE$32,1,FALSE)),"",VLOOKUP(O12,'wyższe ligi'!$G$29:$AE$32,25,FALSE))=3,1,0)+(IF(IF(ISNA(VLOOKUP(O12,'wyższe ligi'!$G$33:$AE$36,1,FALSE)),"",VLOOKUP(O12,'wyższe ligi'!$G$33:$AE$36,25,FALSE))=3,1,0))+(IF(IF(ISNA(VLOOKUP(O12,'wyższe ligi'!$G$37:$AE$40,1,FALSE)),"",VLOOKUP(O12,'wyższe ligi'!$G$37:$AE$40,25,FALSE))=3,1,0))</f>
        <v>0</v>
      </c>
      <c r="Q12" s="76"/>
      <c r="R12" s="72">
        <f>COUNTIF('wyższe ligi'!$F$21:$F$24,"W")+COUNTIF('wyższe ligi'!$F$25:$F$28,"W")/2+COUNTIF('wyższe ligi'!$F$29:$F$32,"W")+COUNTIF('wyższe ligi'!$F$33:$F$36,"W")+COUNTIF('wyższe ligi'!$F$37:$F$40,"W")</f>
        <v>4</v>
      </c>
      <c r="S12" s="77"/>
      <c r="T12" s="294"/>
      <c r="U12" s="294"/>
    </row>
    <row r="13" spans="1:21" ht="18">
      <c r="A13" s="69" t="s">
        <v>7</v>
      </c>
      <c r="B13" s="70">
        <f>'wyższe ligi'!B15:C15</f>
        <v>0</v>
      </c>
      <c r="C13" s="71">
        <f>IF(IF(ISNA(VLOOKUP(B13,'wyższe ligi'!$C$21:$AC$24,1,FALSE)),"",VLOOKUP(B13,'wyższe ligi'!$C$21:$AC$24,27,FALSE))=3,1,0)+(IF(IF(ISNA(VLOOKUP(B13,'wyższe ligi'!$C$25:$AC$28,1,FALSE)),"",VLOOKUP(B13,'wyższe ligi'!$C$25:$AC$28,27,FALSE))=3,1,0))/2+IF(IF(ISNA(VLOOKUP(B13,'wyższe ligi'!$C$29:$AC$32,1,FALSE)),"",VLOOKUP(B13,'wyższe ligi'!$C$29:$AC$32,27,FALSE))=3,1,0)+(IF(IF(ISNA(VLOOKUP(B13,'wyższe ligi'!$C$33:$AC$36,1,FALSE)),"",VLOOKUP(B13,'wyższe ligi'!$C$33:$AC$36,27,FALSE))=3,1,0))+(IF(IF(ISNA(VLOOKUP(B13,'wyższe ligi'!$C$37:$AC$40,1,FALSE)),"",VLOOKUP(B13,'wyższe ligi'!$C$37:$AC$40,27,FALSE))=3,1,0))</f>
        <v>0</v>
      </c>
      <c r="D13" s="72">
        <f>COUNTIF('wyższe ligi'!B21:B24,"D")+COUNTIF('wyższe ligi'!B25:B28,"D")/2+COUNTIF('wyższe ligi'!B29:B32,"D")+COUNTIF('wyższe ligi'!B33:B36,"D")+COUNTIF('wyższe ligi'!B37:B40,"D")</f>
        <v>4</v>
      </c>
      <c r="E13" s="73"/>
      <c r="F13" s="73"/>
      <c r="G13" s="86"/>
      <c r="H13" s="86"/>
      <c r="I13" s="87"/>
      <c r="J13" s="88"/>
      <c r="K13" s="89"/>
      <c r="L13" s="89"/>
      <c r="M13" s="86"/>
      <c r="N13" s="69" t="s">
        <v>8</v>
      </c>
      <c r="O13" s="74">
        <f>'wyższe ligi'!S15</f>
        <v>0</v>
      </c>
      <c r="P13" s="75">
        <f>IF(IF(ISNA(VLOOKUP(O13,'wyższe ligi'!$G$21:$AE$24,1,FALSE)),"",VLOOKUP(O13,'wyższe ligi'!$G$21:$AE$24,25,FALSE))=3,1,0)+(IF(IF(ISNA(VLOOKUP(O13,'wyższe ligi'!$G$25:$AE$28,1,FALSE)),"",VLOOKUP(O13,'wyższe ligi'!$G$25:$AE$28,25,FALSE))=3,1,0))/2+IF(IF(ISNA(VLOOKUP(O13,'wyższe ligi'!$G$29:$AE$32,1,FALSE)),"",VLOOKUP(O13,'wyższe ligi'!$G$29:$AE$32,25,FALSE))=3,1,0)+(IF(IF(ISNA(VLOOKUP(O13,'wyższe ligi'!$G$33:$AE$36,1,FALSE)),"",VLOOKUP(O13,'wyższe ligi'!$G$33:$AE$36,25,FALSE))=3,1,0))+(IF(IF(ISNA(VLOOKUP(O13,'wyższe ligi'!$G$37:$AE$40,1,FALSE)),"",VLOOKUP(O13,'wyższe ligi'!$G$37:$AE$40,25,FALSE))=3,1,0))</f>
        <v>0</v>
      </c>
      <c r="Q13" s="76"/>
      <c r="R13" s="72">
        <f>COUNTIF('wyższe ligi'!$F$21:$F$24,"Z")+COUNTIF('wyższe ligi'!$F$25:$F$28,"Z")/2+COUNTIF('wyższe ligi'!$F$29:$F$32,"Z")+COUNTIF('wyższe ligi'!$F$33:$F$36,"Z")+COUNTIF('wyższe ligi'!$F$37:$F$40,"Z")</f>
        <v>4</v>
      </c>
      <c r="S13" s="77"/>
      <c r="T13" s="294"/>
      <c r="U13" s="294"/>
    </row>
    <row r="14" spans="1:21" ht="18">
      <c r="A14" s="69" t="s">
        <v>37</v>
      </c>
      <c r="B14" s="70">
        <f>'wyższe ligi'!B16:C16</f>
        <v>0</v>
      </c>
      <c r="C14" s="71">
        <f>IF(IF(ISNA(VLOOKUP(B14,'wyższe ligi'!$C$21:$AC$24,1,FALSE)),"",VLOOKUP(B14,'wyższe ligi'!$C$21:$AC$24,27,FALSE))=3,1,0)+(IF(IF(ISNA(VLOOKUP(B14,'wyższe ligi'!$C$25:$AC$28,1,FALSE)),"",VLOOKUP(B14,'wyższe ligi'!$C$25:$AC$28,27,FALSE))=3,1,0))/2+IF(IF(ISNA(VLOOKUP(B14,'wyższe ligi'!$C$29:$AC$32,1,FALSE)),"",VLOOKUP(B14,'wyższe ligi'!$C$29:$AC$32,27,FALSE))=3,1,0)+(IF(IF(ISNA(VLOOKUP(B14,'wyższe ligi'!$C$33:$AC$36,1,FALSE)),"",VLOOKUP(B14,'wyższe ligi'!$C$33:$AC$36,27,FALSE))=3,1,0))+(IF(IF(ISNA(VLOOKUP(B14,'wyższe ligi'!$C$37:$AC$40,1,FALSE)),"",VLOOKUP(B14,'wyższe ligi'!$C$37:$AC$40,27,FALSE))=3,1,0))</f>
        <v>0</v>
      </c>
      <c r="D14" s="72">
        <f>COUNTIF('wyższe ligi'!B21:B24,"R1")+COUNTIF('wyższe ligi'!B25:B28,"R1")/2+COUNTIF('wyższe ligi'!B29:B32,"R1")+COUNTIF('wyższe ligi'!B33:B36,"R1")+COUNTIF('wyższe ligi'!B37:B40,"R1")</f>
        <v>0</v>
      </c>
      <c r="E14" s="73"/>
      <c r="F14" s="73"/>
      <c r="G14" s="86"/>
      <c r="H14" s="86"/>
      <c r="I14" s="87"/>
      <c r="J14" s="88"/>
      <c r="K14" s="89"/>
      <c r="L14" s="89"/>
      <c r="M14" s="86"/>
      <c r="N14" s="69" t="s">
        <v>37</v>
      </c>
      <c r="O14" s="74">
        <f>'wyższe ligi'!S16</f>
        <v>0</v>
      </c>
      <c r="P14" s="75">
        <f>IF(IF(ISNA(VLOOKUP(O14,'wyższe ligi'!$G$21:$AE$24,1,FALSE)),"",VLOOKUP(O14,'wyższe ligi'!$G$21:$AE$24,25,FALSE))=3,1,0)+(IF(IF(ISNA(VLOOKUP(O14,'wyższe ligi'!$G$25:$AE$28,1,FALSE)),"",VLOOKUP(O14,'wyższe ligi'!$G$25:$AE$28,25,FALSE))=3,1,0))/2+IF(IF(ISNA(VLOOKUP(O14,'wyższe ligi'!$G$29:$AE$32,1,FALSE)),"",VLOOKUP(O14,'wyższe ligi'!$G$29:$AE$32,25,FALSE))=3,1,0)+(IF(IF(ISNA(VLOOKUP(O14,'wyższe ligi'!$G$33:$AE$36,1,FALSE)),"",VLOOKUP(O14,'wyższe ligi'!$G$33:$AE$36,25,FALSE))=3,1,0))+(IF(IF(ISNA(VLOOKUP(O14,'wyższe ligi'!$G$37:$AE$40,1,FALSE)),"",VLOOKUP(O14,'wyższe ligi'!$G$37:$AE$40,25,FALSE))=3,1,0))</f>
        <v>0</v>
      </c>
      <c r="Q14" s="76"/>
      <c r="R14" s="72">
        <f>COUNTIF('wyższe ligi'!F21:F24,"R1")+COUNTIF('wyższe ligi'!F25:F28,"R1")/2+COUNTIF('wyższe ligi'!F29:F32,"R1")+COUNTIF('wyższe ligi'!F33:F36,"R1")+COUNTIF('wyższe ligi'!F37:F40,"R1")</f>
        <v>0</v>
      </c>
      <c r="S14" s="77"/>
      <c r="T14" s="294"/>
      <c r="U14" s="294"/>
    </row>
    <row r="15" spans="1:21" ht="18.75" thickBot="1">
      <c r="A15" s="80" t="s">
        <v>38</v>
      </c>
      <c r="B15" s="70">
        <f>'wyższe ligi'!B17:C17</f>
        <v>0</v>
      </c>
      <c r="C15" s="81">
        <f>IF(IF(ISNA(VLOOKUP(B15,'wyższe ligi'!$C$21:$AC$24,1,FALSE)),"",VLOOKUP(B15,'wyższe ligi'!$C$21:$AC$24,27,FALSE))=3,1,0)+(IF(IF(ISNA(VLOOKUP(B15,'wyższe ligi'!$C$25:$AC$28,1,FALSE)),"",VLOOKUP(B15,'wyższe ligi'!$C$25:$AC$28,27,FALSE))=3,1,0))/2+IF(IF(ISNA(VLOOKUP(B15,'wyższe ligi'!$C$29:$AC$32,1,FALSE)),"",VLOOKUP(B15,'wyższe ligi'!$C$29:$AC$32,27,FALSE))=3,1,0)+(IF(IF(ISNA(VLOOKUP(B15,'wyższe ligi'!$C$33:$AC$36,1,FALSE)),"",VLOOKUP(B15,'wyższe ligi'!$C$33:$AC$36,27,FALSE))=3,1,0))+(IF(IF(ISNA(VLOOKUP(B15,'wyższe ligi'!$C$37:$AC$40,1,FALSE)),"",VLOOKUP(B15,'wyższe ligi'!$C$37:$AC$40,27,FALSE))=3,1,0))</f>
        <v>0</v>
      </c>
      <c r="D15" s="72">
        <f>COUNTIF('wyższe ligi'!B21:B24,"R2")+COUNTIF('wyższe ligi'!B25:B28,"R2")/2+COUNTIF('wyższe ligi'!B29:B32,"R2")+COUNTIF('wyższe ligi'!B33:B36,"R2")+COUNTIF('wyższe ligi'!B37:B40,"R2")</f>
        <v>0</v>
      </c>
      <c r="E15" s="73"/>
      <c r="F15" s="73"/>
      <c r="G15" s="86"/>
      <c r="H15" s="86"/>
      <c r="I15" s="87"/>
      <c r="J15" s="88"/>
      <c r="K15" s="89"/>
      <c r="L15" s="89"/>
      <c r="M15" s="86"/>
      <c r="N15" s="80" t="s">
        <v>38</v>
      </c>
      <c r="O15" s="74">
        <f>'wyższe ligi'!S17</f>
        <v>0</v>
      </c>
      <c r="P15" s="75">
        <f>IF(IF(ISNA(VLOOKUP(O15,'wyższe ligi'!$G$21:$AE$24,1,FALSE)),"",VLOOKUP(O15,'wyższe ligi'!$G$21:$AE$24,25,FALSE))=3,1,0)+(IF(IF(ISNA(VLOOKUP(O15,'wyższe ligi'!$G$25:$AE$28,1,FALSE)),"",VLOOKUP(O15,'wyższe ligi'!$G$25:$AE$28,25,FALSE))=3,1,0))/2+IF(IF(ISNA(VLOOKUP(O15,'wyższe ligi'!$G$29:$AE$32,1,FALSE)),"",VLOOKUP(O15,'wyższe ligi'!$G$29:$AE$32,25,FALSE))=3,1,0)+(IF(IF(ISNA(VLOOKUP(O15,'wyższe ligi'!$G$33:$AE$36,1,FALSE)),"",VLOOKUP(O15,'wyższe ligi'!$G$33:$AE$36,25,FALSE))=3,1,0))+(IF(IF(ISNA(VLOOKUP(O15,'wyższe ligi'!$G$37:$AE$40,1,FALSE)),"",VLOOKUP(O15,'wyższe ligi'!$G$37:$AE$40,25,FALSE))=3,1,0))</f>
        <v>0</v>
      </c>
      <c r="Q15" s="82"/>
      <c r="R15" s="72">
        <f>COUNTIF('wyższe ligi'!F21:F24,"R2")+COUNTIF('wyższe ligi'!F25:F28,"R2")/2+COUNTIF('wyższe ligi'!F29:F32,"R2")+COUNTIF('wyższe ligi'!F33:F36,"R2")+COUNTIF('wyższe ligi'!F37:F40,"R2")</f>
        <v>0</v>
      </c>
      <c r="S15" s="77"/>
      <c r="T15" s="294"/>
      <c r="U15" s="294"/>
    </row>
    <row r="16" spans="1:21">
      <c r="A16" s="13"/>
      <c r="B16" s="13"/>
      <c r="C16" s="13"/>
      <c r="D16" s="13"/>
      <c r="E16" s="13"/>
      <c r="F16" s="13"/>
      <c r="G16" s="48"/>
      <c r="H16" s="48"/>
      <c r="I16" s="48"/>
      <c r="J16" s="48"/>
      <c r="K16" s="48"/>
      <c r="L16" s="48"/>
      <c r="M16" s="48"/>
      <c r="N16" s="13"/>
      <c r="O16" s="13"/>
      <c r="P16" s="13"/>
      <c r="Q16" s="13"/>
      <c r="R16" s="13"/>
      <c r="S16" s="13"/>
      <c r="T16" s="13"/>
      <c r="U16" s="13"/>
    </row>
    <row r="17" spans="1:21" ht="15">
      <c r="A17" s="13"/>
      <c r="B17" s="13"/>
      <c r="C17" s="83">
        <f>SUM(C10:C16)</f>
        <v>0</v>
      </c>
      <c r="D17" s="83">
        <f>SUM(D10:D16)</f>
        <v>16</v>
      </c>
      <c r="E17" s="84"/>
      <c r="F17" s="84"/>
      <c r="G17" s="90"/>
      <c r="H17" s="90"/>
      <c r="I17" s="90"/>
      <c r="J17" s="90"/>
      <c r="K17" s="90"/>
      <c r="L17" s="90"/>
      <c r="M17" s="90"/>
      <c r="N17" s="84"/>
      <c r="O17" s="84"/>
      <c r="P17" s="83">
        <f>SUM(P10:P16)</f>
        <v>0</v>
      </c>
      <c r="Q17" s="83">
        <f>SUM(Q10:Q16)</f>
        <v>0</v>
      </c>
      <c r="R17" s="83">
        <f>SUM(R10:R16)</f>
        <v>16</v>
      </c>
      <c r="S17" s="13"/>
      <c r="T17" s="13"/>
      <c r="U17" s="13"/>
    </row>
  </sheetData>
  <mergeCells count="6">
    <mergeCell ref="T11:U11"/>
    <mergeCell ref="T10:U10"/>
    <mergeCell ref="T13:U13"/>
    <mergeCell ref="T12:U12"/>
    <mergeCell ref="T15:U15"/>
    <mergeCell ref="T14:U1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wyższe ligi</vt:lpstr>
      <vt:lpstr>info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2018-07-15T20:14:43Z</cp:lastPrinted>
  <dcterms:created xsi:type="dcterms:W3CDTF">2018-07-11T12:49:57Z</dcterms:created>
  <dcterms:modified xsi:type="dcterms:W3CDTF">2018-07-15T21:10:39Z</dcterms:modified>
</cp:coreProperties>
</file>