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0550" windowHeight="3585"/>
  </bookViews>
  <sheets>
    <sheet name="2 liga" sheetId="1" r:id="rId1"/>
    <sheet name="info" sheetId="2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C26" i="1"/>
  <c r="AH38"/>
  <c r="AF38"/>
  <c r="G34"/>
  <c r="J34" s="1"/>
  <c r="G35"/>
  <c r="J35" s="1"/>
  <c r="G26"/>
  <c r="J26" s="1"/>
  <c r="G25"/>
  <c r="J25" s="1"/>
  <c r="C35"/>
  <c r="C34"/>
  <c r="C25"/>
  <c r="G31"/>
  <c r="G30"/>
  <c r="C31"/>
  <c r="C30"/>
  <c r="G22"/>
  <c r="H22" s="1"/>
  <c r="I22" s="1"/>
  <c r="J22" s="1"/>
  <c r="K22" s="1"/>
  <c r="G21"/>
  <c r="C22"/>
  <c r="C21"/>
  <c r="AB36"/>
  <c r="Y36"/>
  <c r="V36"/>
  <c r="S36"/>
  <c r="P36"/>
  <c r="W36"/>
  <c r="T36"/>
  <c r="Q36"/>
  <c r="Q17" i="2"/>
  <c r="R15"/>
  <c r="R14"/>
  <c r="R13"/>
  <c r="R12"/>
  <c r="D11"/>
  <c r="R11"/>
  <c r="R10"/>
  <c r="D15"/>
  <c r="D14"/>
  <c r="D13"/>
  <c r="D12"/>
  <c r="D10"/>
  <c r="O8"/>
  <c r="B8"/>
  <c r="C23" i="1"/>
  <c r="H21"/>
  <c r="I21" s="1"/>
  <c r="J21" s="1"/>
  <c r="K21" s="1"/>
  <c r="AC21"/>
  <c r="AF21" s="1"/>
  <c r="I35"/>
  <c r="H35"/>
  <c r="K35" s="1"/>
  <c r="I34"/>
  <c r="H34"/>
  <c r="K34" s="1"/>
  <c r="I33"/>
  <c r="H33"/>
  <c r="K33" s="1"/>
  <c r="G33"/>
  <c r="J33" s="1"/>
  <c r="G32"/>
  <c r="I25"/>
  <c r="H25"/>
  <c r="K25" s="1"/>
  <c r="I24"/>
  <c r="H24"/>
  <c r="K24" s="1"/>
  <c r="G24"/>
  <c r="J24" s="1"/>
  <c r="I26"/>
  <c r="H26"/>
  <c r="K26" s="1"/>
  <c r="G23"/>
  <c r="J23" s="1"/>
  <c r="C33"/>
  <c r="C32"/>
  <c r="B11" i="2"/>
  <c r="F38" i="1"/>
  <c r="I38" s="1"/>
  <c r="L38" s="1"/>
  <c r="O38" s="1"/>
  <c r="R38" s="1"/>
  <c r="U38" s="1"/>
  <c r="E38"/>
  <c r="H38" s="1"/>
  <c r="K38" s="1"/>
  <c r="N38" s="1"/>
  <c r="Q38" s="1"/>
  <c r="T38" s="1"/>
  <c r="C24"/>
  <c r="I23"/>
  <c r="H23"/>
  <c r="K23" s="1"/>
  <c r="O11" i="2"/>
  <c r="O12"/>
  <c r="O13"/>
  <c r="O14"/>
  <c r="O15"/>
  <c r="O10"/>
  <c r="B12"/>
  <c r="B13"/>
  <c r="B14"/>
  <c r="B15"/>
  <c r="B10"/>
  <c r="AE35" i="1"/>
  <c r="AE34"/>
  <c r="AE32"/>
  <c r="AE33" s="1"/>
  <c r="AE31"/>
  <c r="AE30"/>
  <c r="AE26"/>
  <c r="AE25"/>
  <c r="AC35"/>
  <c r="AC34"/>
  <c r="AC32"/>
  <c r="AC33" s="1"/>
  <c r="AC31"/>
  <c r="AC30"/>
  <c r="AC26"/>
  <c r="AC25"/>
  <c r="AE23"/>
  <c r="AE24" s="1"/>
  <c r="AE22"/>
  <c r="AC22"/>
  <c r="AE21"/>
  <c r="AH21" s="1"/>
  <c r="AC23"/>
  <c r="AC24" s="1"/>
  <c r="N36"/>
  <c r="AH30" l="1"/>
  <c r="AH22" s="1"/>
  <c r="AH31" s="1"/>
  <c r="AH23" s="1"/>
  <c r="AF24"/>
  <c r="P11" i="2"/>
  <c r="R17"/>
  <c r="D17"/>
  <c r="P10"/>
  <c r="P13"/>
  <c r="P12"/>
  <c r="P15"/>
  <c r="P14"/>
  <c r="AH33" i="1"/>
  <c r="C10" i="2"/>
  <c r="C15"/>
  <c r="C13"/>
  <c r="C14"/>
  <c r="C12"/>
  <c r="C11"/>
  <c r="AF33" i="1"/>
  <c r="AF30"/>
  <c r="AF22" s="1"/>
  <c r="AF31" s="1"/>
  <c r="AF23" s="1"/>
  <c r="AF32" s="1"/>
  <c r="AF25" s="1"/>
  <c r="AF34" s="1"/>
  <c r="AF26" s="1"/>
  <c r="AF35" s="1"/>
  <c r="Z36" s="1"/>
  <c r="T37" s="1"/>
  <c r="Y37"/>
  <c r="AH24"/>
  <c r="AE36"/>
  <c r="P17" i="2" l="1"/>
  <c r="C17"/>
  <c r="AH32" i="1" l="1"/>
  <c r="AC36"/>
  <c r="AH25" l="1"/>
  <c r="AH34" s="1"/>
  <c r="AH26" l="1"/>
  <c r="AH35" s="1"/>
  <c r="D38" l="1"/>
  <c r="G38" s="1"/>
  <c r="J38" s="1"/>
  <c r="M38" s="1"/>
  <c r="P38" s="1"/>
  <c r="S38" s="1"/>
</calcChain>
</file>

<file path=xl/sharedStrings.xml><?xml version="1.0" encoding="utf-8"?>
<sst xmlns="http://schemas.openxmlformats.org/spreadsheetml/2006/main" count="143" uniqueCount="61">
  <si>
    <t>Nazwisko</t>
  </si>
  <si>
    <t>Imię</t>
  </si>
  <si>
    <t>Licencja</t>
  </si>
  <si>
    <t xml:space="preserve">X     </t>
  </si>
  <si>
    <t xml:space="preserve">B   </t>
  </si>
  <si>
    <t xml:space="preserve">Y     </t>
  </si>
  <si>
    <t xml:space="preserve">C  </t>
  </si>
  <si>
    <t xml:space="preserve">W     </t>
  </si>
  <si>
    <t xml:space="preserve">D   </t>
  </si>
  <si>
    <t xml:space="preserve">Z     </t>
  </si>
  <si>
    <t>Stół 1</t>
  </si>
  <si>
    <t>S</t>
  </si>
  <si>
    <t>T</t>
  </si>
  <si>
    <t>set</t>
  </si>
  <si>
    <t>II</t>
  </si>
  <si>
    <t>IV</t>
  </si>
  <si>
    <t>Wynik</t>
  </si>
  <si>
    <t>A</t>
  </si>
  <si>
    <t>X</t>
  </si>
  <si>
    <t>B</t>
  </si>
  <si>
    <t>Y</t>
  </si>
  <si>
    <t>Stół 2</t>
  </si>
  <si>
    <t>C</t>
  </si>
  <si>
    <t>W</t>
  </si>
  <si>
    <t>D</t>
  </si>
  <si>
    <t>Z</t>
  </si>
  <si>
    <t>KAPITANOWIE  DRUŻYN</t>
  </si>
  <si>
    <t>Podpis</t>
  </si>
  <si>
    <t>TRENERZY DRUŻYN</t>
  </si>
  <si>
    <t>SĘDZIOWIE  MECZU</t>
  </si>
  <si>
    <t>Nazwisko i imię</t>
  </si>
  <si>
    <t>:</t>
  </si>
  <si>
    <t>I</t>
  </si>
  <si>
    <t>III</t>
  </si>
  <si>
    <t>V</t>
  </si>
  <si>
    <t>sety</t>
  </si>
  <si>
    <t>kartki</t>
  </si>
  <si>
    <t>Wynik końcowy</t>
  </si>
  <si>
    <t>Sumaryczne piłki</t>
  </si>
  <si>
    <t>Podsumowanie</t>
  </si>
  <si>
    <t>we WROCŁAWIU</t>
  </si>
  <si>
    <t>WYDZIAŁ ROZGRYWEK</t>
  </si>
  <si>
    <t>DOLNOŚLĄSKI OKRĘGOWY ZWIĄZEK TENISA STOŁOWEGO</t>
  </si>
  <si>
    <t xml:space="preserve">R1 </t>
  </si>
  <si>
    <t>R2</t>
  </si>
  <si>
    <t>R1</t>
  </si>
  <si>
    <t>w</t>
  </si>
  <si>
    <t xml:space="preserve">                      rozegranego w dniu</t>
  </si>
  <si>
    <t>Drużyna</t>
  </si>
  <si>
    <r>
      <t xml:space="preserve">Uwaga ! GOSPODARZ  MECZU zobowiązany jest  do  niezwłocznego podania wyniku meczu  telefonicznie na numer  </t>
    </r>
    <r>
      <rPr>
        <b/>
        <sz val="10"/>
        <color theme="1"/>
        <rFont val="Arial Narrow"/>
        <family val="2"/>
        <charset val="238"/>
      </rPr>
      <t xml:space="preserve">693-724-037 </t>
    </r>
    <r>
      <rPr>
        <sz val="10"/>
        <color theme="1"/>
        <rFont val="Arial Narrow"/>
        <family val="2"/>
        <charset val="238"/>
      </rPr>
      <t>oraz</t>
    </r>
    <r>
      <rPr>
        <b/>
        <sz val="10"/>
        <color theme="1"/>
        <rFont val="Arial Narrow"/>
        <family val="2"/>
        <charset val="238"/>
      </rPr>
      <t xml:space="preserve"> przesłać protokół </t>
    </r>
    <r>
      <rPr>
        <sz val="10"/>
        <color theme="1"/>
        <rFont val="Arial Narrow"/>
        <family val="2"/>
        <charset val="238"/>
      </rPr>
      <t xml:space="preserve">e-mailem na adres : </t>
    </r>
    <r>
      <rPr>
        <u/>
        <sz val="10"/>
        <color theme="1"/>
        <rFont val="Arial Narrow"/>
        <family val="2"/>
        <charset val="238"/>
      </rPr>
      <t>wladyslaw.chrabaszcz@dozts.pl</t>
    </r>
    <r>
      <rPr>
        <b/>
        <u/>
        <sz val="10"/>
        <color theme="1"/>
        <rFont val="Arial Narrow"/>
        <family val="2"/>
        <charset val="238"/>
      </rPr>
      <t xml:space="preserve"> .</t>
    </r>
  </si>
  <si>
    <t>Ewentualne uwagi, dotyczące rozegranego meczu, należy umieszczać w oddzielnym arkuszu.</t>
  </si>
  <si>
    <t>zdobyte</t>
  </si>
  <si>
    <t>możliwe</t>
  </si>
  <si>
    <t>punkty</t>
  </si>
  <si>
    <t>zwycięzca:</t>
  </si>
  <si>
    <t>ZESTAWIENIE ZDOBYTYCH PUNKTÓW</t>
  </si>
  <si>
    <t>II LIGI</t>
  </si>
  <si>
    <t>wybierz z listy</t>
  </si>
  <si>
    <t>KOBIET</t>
  </si>
  <si>
    <t>MĘŻCZYZN</t>
  </si>
  <si>
    <t>Dokonujemy wpisu tylko na szarych polach. W grach podwójnych, do odpowiedniej kratki, wpisujemy symbol zawodnika, a w drugiej rundzie gier pojedynczych, w przypadku wprowadzania zawodnika rezerwowego, nadpisujemy jego symbol. W celu ochrony danych można częściej zapisywać plik, co nie ma wpływu na dalsze wprowadzanie danych. Po wprowadzeniu wszystkich danych należy zapisać plik i przesłać w formacie .xls na adres wskazany w stopce. Protokół ten jest obsługiwany przez Excel oraz Open Office.</t>
  </si>
</sst>
</file>

<file path=xl/styles.xml><?xml version="1.0" encoding="utf-8"?>
<styleSheet xmlns="http://schemas.openxmlformats.org/spreadsheetml/2006/main">
  <numFmts count="1">
    <numFmt numFmtId="164" formatCode="0.0"/>
  </numFmts>
  <fonts count="34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4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14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5"/>
      <color theme="1"/>
      <name val="Arial Narrow"/>
      <family val="2"/>
      <charset val="238"/>
    </font>
    <font>
      <b/>
      <sz val="13"/>
      <color theme="1"/>
      <name val="Arial Narrow"/>
      <family val="2"/>
      <charset val="238"/>
    </font>
    <font>
      <sz val="5"/>
      <color theme="1"/>
      <name val="Times New Roman"/>
      <family val="1"/>
      <charset val="238"/>
    </font>
    <font>
      <sz val="6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3"/>
      <color theme="1"/>
      <name val="Arial Narrow"/>
      <family val="2"/>
      <charset val="238"/>
    </font>
    <font>
      <sz val="3"/>
      <color theme="1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b/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color theme="1"/>
      <name val="Czcionka tekstu podstawowego"/>
      <charset val="238"/>
    </font>
    <font>
      <b/>
      <sz val="14"/>
      <color theme="1"/>
      <name val="Czcionka tekstu podstawowego"/>
      <family val="2"/>
      <charset val="238"/>
    </font>
    <font>
      <b/>
      <sz val="13"/>
      <color theme="1"/>
      <name val="Czcionka tekstu podstawowego"/>
      <family val="2"/>
      <charset val="238"/>
    </font>
    <font>
      <sz val="12"/>
      <color theme="1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sz val="13"/>
      <color theme="1"/>
      <name val="Czcionka tekstu podstawowego"/>
      <family val="2"/>
      <charset val="238"/>
    </font>
    <font>
      <b/>
      <sz val="10"/>
      <color theme="1"/>
      <name val="Czcionka tekstu podstawowego"/>
      <family val="2"/>
      <charset val="238"/>
    </font>
    <font>
      <sz val="12"/>
      <name val="Arial Narrow"/>
      <family val="2"/>
      <charset val="238"/>
    </font>
    <font>
      <sz val="10"/>
      <name val="Arial Narrow"/>
      <family val="2"/>
      <charset val="238"/>
    </font>
    <font>
      <u/>
      <sz val="10"/>
      <color theme="1"/>
      <name val="Arial Narrow"/>
      <family val="2"/>
      <charset val="238"/>
    </font>
    <font>
      <b/>
      <u/>
      <sz val="10"/>
      <color theme="1"/>
      <name val="Arial Narrow"/>
      <family val="2"/>
      <charset val="238"/>
    </font>
    <font>
      <sz val="12"/>
      <color theme="0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b/>
      <sz val="11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1">
    <xf numFmtId="0" fontId="0" fillId="0" borderId="0" xfId="0"/>
    <xf numFmtId="0" fontId="14" fillId="0" borderId="0" xfId="0" applyFont="1" applyAlignment="1">
      <alignment horizontal="center" vertical="center" wrapText="1"/>
    </xf>
    <xf numFmtId="0" fontId="0" fillId="0" borderId="0" xfId="0"/>
    <xf numFmtId="0" fontId="19" fillId="0" borderId="10" xfId="0" applyFont="1" applyBorder="1" applyAlignment="1" applyProtection="1">
      <alignment horizontal="center"/>
    </xf>
    <xf numFmtId="0" fontId="27" fillId="0" borderId="49" xfId="0" applyFont="1" applyBorder="1" applyAlignment="1" applyProtection="1">
      <alignment horizontal="center"/>
    </xf>
    <xf numFmtId="0" fontId="18" fillId="0" borderId="26" xfId="0" applyFont="1" applyBorder="1" applyAlignment="1" applyProtection="1">
      <alignment horizontal="center" vertical="center" wrapText="1"/>
    </xf>
    <xf numFmtId="0" fontId="18" fillId="0" borderId="25" xfId="0" applyFont="1" applyBorder="1" applyAlignment="1" applyProtection="1">
      <alignment horizontal="center" vertical="center" wrapText="1"/>
    </xf>
    <xf numFmtId="0" fontId="18" fillId="0" borderId="49" xfId="0" applyFont="1" applyBorder="1" applyAlignment="1" applyProtection="1">
      <alignment horizontal="center" vertical="center" wrapText="1"/>
    </xf>
    <xf numFmtId="0" fontId="18" fillId="0" borderId="26" xfId="0" applyFont="1" applyBorder="1" applyAlignment="1" applyProtection="1">
      <alignment horizontal="center" vertical="center"/>
    </xf>
    <xf numFmtId="0" fontId="18" fillId="0" borderId="43" xfId="0" applyFont="1" applyBorder="1" applyAlignment="1" applyProtection="1">
      <alignment horizontal="center" vertical="center" wrapText="1"/>
    </xf>
    <xf numFmtId="0" fontId="18" fillId="0" borderId="51" xfId="0" applyFont="1" applyBorder="1" applyAlignment="1" applyProtection="1">
      <alignment horizontal="center" vertical="center" wrapText="1"/>
    </xf>
    <xf numFmtId="0" fontId="18" fillId="0" borderId="44" xfId="0" applyFont="1" applyBorder="1" applyAlignment="1" applyProtection="1">
      <alignment horizontal="center" vertical="center" wrapText="1"/>
    </xf>
    <xf numFmtId="0" fontId="18" fillId="0" borderId="48" xfId="0" applyFont="1" applyBorder="1" applyAlignment="1" applyProtection="1">
      <alignment horizontal="center" vertical="center" wrapText="1"/>
    </xf>
    <xf numFmtId="0" fontId="18" fillId="0" borderId="44" xfId="0" applyFont="1" applyBorder="1" applyAlignment="1" applyProtection="1">
      <alignment horizontal="center" vertical="center"/>
    </xf>
    <xf numFmtId="0" fontId="18" fillId="0" borderId="24" xfId="0" applyFont="1" applyBorder="1" applyAlignment="1" applyProtection="1">
      <alignment horizontal="center" vertical="center" wrapText="1"/>
    </xf>
    <xf numFmtId="0" fontId="18" fillId="0" borderId="42" xfId="0" applyFont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0" fillId="0" borderId="16" xfId="0" applyFont="1" applyBorder="1" applyAlignment="1" applyProtection="1">
      <alignment horizontal="center" vertical="top" wrapText="1"/>
    </xf>
    <xf numFmtId="0" fontId="10" fillId="0" borderId="18" xfId="0" applyFont="1" applyBorder="1" applyAlignment="1" applyProtection="1">
      <alignment horizontal="center" vertical="top" wrapText="1"/>
    </xf>
    <xf numFmtId="0" fontId="0" fillId="0" borderId="0" xfId="0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17" fillId="0" borderId="0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9" fillId="0" borderId="0" xfId="0" applyFont="1" applyProtection="1">
      <protection locked="0"/>
    </xf>
    <xf numFmtId="0" fontId="3" fillId="3" borderId="24" xfId="0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Border="1" applyAlignment="1" applyProtection="1">
      <alignment horizontal="center" vertical="center" wrapText="1"/>
      <protection locked="0"/>
    </xf>
    <xf numFmtId="0" fontId="3" fillId="3" borderId="26" xfId="0" applyFont="1" applyFill="1" applyBorder="1" applyAlignment="1" applyProtection="1">
      <alignment horizontal="center" vertical="center" wrapText="1"/>
      <protection locked="0"/>
    </xf>
    <xf numFmtId="0" fontId="3" fillId="3" borderId="43" xfId="0" applyFont="1" applyFill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3" borderId="44" xfId="0" applyFont="1" applyFill="1" applyBorder="1" applyAlignment="1" applyProtection="1">
      <alignment horizontal="center" vertical="center" wrapText="1"/>
      <protection locked="0"/>
    </xf>
    <xf numFmtId="0" fontId="3" fillId="0" borderId="51" xfId="0" applyFont="1" applyBorder="1" applyAlignment="1" applyProtection="1">
      <alignment horizontal="center" vertical="center" wrapText="1"/>
      <protection locked="0"/>
    </xf>
    <xf numFmtId="0" fontId="11" fillId="0" borderId="45" xfId="0" applyFont="1" applyBorder="1" applyProtection="1"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3" fillId="3" borderId="37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3" borderId="46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left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justify"/>
      <protection locked="0"/>
    </xf>
    <xf numFmtId="0" fontId="1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8" fillId="0" borderId="37" xfId="0" applyFont="1" applyBorder="1" applyAlignment="1" applyProtection="1">
      <alignment horizontal="center" wrapText="1"/>
    </xf>
    <xf numFmtId="0" fontId="18" fillId="0" borderId="43" xfId="0" applyFont="1" applyBorder="1" applyAlignment="1" applyProtection="1">
      <alignment horizontal="center" wrapText="1"/>
    </xf>
    <xf numFmtId="0" fontId="18" fillId="0" borderId="24" xfId="0" applyFont="1" applyBorder="1" applyAlignment="1" applyProtection="1">
      <alignment horizontal="center" wrapText="1"/>
    </xf>
    <xf numFmtId="0" fontId="18" fillId="0" borderId="37" xfId="0" applyFont="1" applyBorder="1" applyAlignment="1" applyProtection="1">
      <alignment horizontal="center" vertical="center" wrapText="1"/>
    </xf>
    <xf numFmtId="0" fontId="18" fillId="0" borderId="21" xfId="0" applyFont="1" applyBorder="1" applyAlignment="1" applyProtection="1">
      <alignment horizontal="center" vertical="center" wrapText="1"/>
    </xf>
    <xf numFmtId="0" fontId="18" fillId="0" borderId="46" xfId="0" applyFont="1" applyBorder="1" applyAlignment="1" applyProtection="1">
      <alignment horizontal="center" vertical="center" wrapText="1"/>
    </xf>
    <xf numFmtId="0" fontId="18" fillId="0" borderId="46" xfId="0" applyFont="1" applyBorder="1" applyAlignment="1" applyProtection="1">
      <alignment horizontal="center" vertical="center"/>
    </xf>
    <xf numFmtId="0" fontId="18" fillId="0" borderId="11" xfId="0" applyFont="1" applyBorder="1" applyAlignment="1" applyProtection="1">
      <alignment horizontal="center" vertical="center" wrapText="1"/>
    </xf>
    <xf numFmtId="0" fontId="18" fillId="0" borderId="2" xfId="0" applyFont="1" applyBorder="1" applyAlignment="1" applyProtection="1">
      <alignment horizontal="center" vertical="center" wrapText="1"/>
    </xf>
    <xf numFmtId="0" fontId="18" fillId="0" borderId="2" xfId="0" applyFont="1" applyBorder="1" applyAlignment="1" applyProtection="1">
      <alignment horizontal="center" vertical="center"/>
    </xf>
    <xf numFmtId="0" fontId="3" fillId="0" borderId="4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8" fillId="2" borderId="14" xfId="0" applyFont="1" applyFill="1" applyBorder="1" applyAlignment="1" applyProtection="1">
      <alignment horizontal="left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4" fillId="2" borderId="4" xfId="0" applyFont="1" applyFill="1" applyBorder="1" applyAlignment="1" applyProtection="1">
      <alignment horizontal="center" vertical="center"/>
    </xf>
    <xf numFmtId="0" fontId="0" fillId="0" borderId="0" xfId="0" applyProtection="1"/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wrapText="1"/>
    </xf>
    <xf numFmtId="0" fontId="14" fillId="0" borderId="0" xfId="0" applyFont="1" applyBorder="1" applyProtection="1"/>
    <xf numFmtId="0" fontId="14" fillId="0" borderId="1" xfId="0" applyFont="1" applyBorder="1" applyProtection="1"/>
    <xf numFmtId="0" fontId="2" fillId="2" borderId="6" xfId="0" applyFont="1" applyFill="1" applyBorder="1" applyAlignment="1" applyProtection="1">
      <alignment horizontal="center" wrapText="1"/>
    </xf>
    <xf numFmtId="0" fontId="2" fillId="2" borderId="53" xfId="0" applyFont="1" applyFill="1" applyBorder="1" applyProtection="1"/>
    <xf numFmtId="0" fontId="2" fillId="2" borderId="4" xfId="0" applyFont="1" applyFill="1" applyBorder="1" applyProtection="1"/>
    <xf numFmtId="0" fontId="23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0" fontId="23" fillId="0" borderId="0" xfId="0" applyFont="1" applyProtection="1"/>
    <xf numFmtId="0" fontId="23" fillId="0" borderId="0" xfId="0" applyFont="1" applyAlignment="1" applyProtection="1">
      <alignment horizontal="center"/>
    </xf>
    <xf numFmtId="0" fontId="3" fillId="0" borderId="49" xfId="0" applyFont="1" applyBorder="1" applyAlignment="1" applyProtection="1">
      <alignment horizontal="center" vertical="center" wrapText="1"/>
    </xf>
    <xf numFmtId="0" fontId="3" fillId="0" borderId="42" xfId="0" applyFont="1" applyBorder="1" applyAlignment="1" applyProtection="1">
      <alignment horizontal="center" vertical="center" wrapText="1"/>
    </xf>
    <xf numFmtId="0" fontId="3" fillId="0" borderId="51" xfId="0" applyFont="1" applyBorder="1" applyAlignment="1" applyProtection="1">
      <alignment horizontal="center" vertical="center" wrapText="1"/>
    </xf>
    <xf numFmtId="0" fontId="18" fillId="0" borderId="46" xfId="0" applyFont="1" applyBorder="1" applyAlignment="1" applyProtection="1">
      <alignment horizontal="center" vertical="center" wrapText="1"/>
    </xf>
    <xf numFmtId="0" fontId="31" fillId="0" borderId="43" xfId="0" applyFont="1" applyBorder="1" applyAlignment="1" applyProtection="1">
      <alignment horizontal="center" vertical="center" wrapText="1"/>
    </xf>
    <xf numFmtId="0" fontId="18" fillId="0" borderId="20" xfId="0" applyFont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13" fillId="2" borderId="14" xfId="0" applyFont="1" applyFill="1" applyBorder="1" applyAlignment="1" applyProtection="1">
      <alignment horizontal="center" vertical="center" wrapText="1"/>
    </xf>
    <xf numFmtId="0" fontId="13" fillId="2" borderId="6" xfId="0" applyFont="1" applyFill="1" applyBorder="1" applyAlignment="1" applyProtection="1">
      <alignment horizontal="center" vertical="center" wrapText="1"/>
    </xf>
    <xf numFmtId="0" fontId="13" fillId="2" borderId="4" xfId="0" applyFont="1" applyFill="1" applyBorder="1" applyAlignment="1" applyProtection="1">
      <alignment horizontal="center" vertical="center" wrapText="1"/>
    </xf>
    <xf numFmtId="0" fontId="31" fillId="0" borderId="44" xfId="0" applyFont="1" applyBorder="1" applyAlignment="1" applyProtection="1">
      <alignment horizontal="center" vertical="center" wrapText="1"/>
    </xf>
    <xf numFmtId="0" fontId="4" fillId="3" borderId="20" xfId="0" applyFont="1" applyFill="1" applyBorder="1" applyAlignment="1" applyProtection="1">
      <alignment horizontal="center" vertical="center" wrapText="1"/>
      <protection locked="0"/>
    </xf>
    <xf numFmtId="0" fontId="4" fillId="3" borderId="21" xfId="0" applyFont="1" applyFill="1" applyBorder="1" applyAlignment="1" applyProtection="1">
      <alignment horizontal="center" vertical="center" wrapText="1"/>
      <protection locked="0"/>
    </xf>
    <xf numFmtId="0" fontId="4" fillId="3" borderId="22" xfId="0" applyFont="1" applyFill="1" applyBorder="1" applyAlignment="1" applyProtection="1">
      <alignment horizontal="center" vertical="center" wrapText="1"/>
      <protection locked="0"/>
    </xf>
    <xf numFmtId="0" fontId="4" fillId="3" borderId="16" xfId="0" applyFont="1" applyFill="1" applyBorder="1" applyAlignment="1" applyProtection="1">
      <alignment horizontal="center" vertical="center" wrapText="1"/>
      <protection locked="0"/>
    </xf>
    <xf numFmtId="0" fontId="4" fillId="3" borderId="14" xfId="0" applyFont="1" applyFill="1" applyBorder="1" applyAlignment="1" applyProtection="1">
      <alignment horizontal="center" vertical="center" wrapText="1"/>
      <protection locked="0"/>
    </xf>
    <xf numFmtId="0" fontId="4" fillId="3" borderId="17" xfId="0" applyFont="1" applyFill="1" applyBorder="1" applyAlignment="1" applyProtection="1">
      <alignment horizontal="center" vertical="center" wrapText="1"/>
      <protection locked="0"/>
    </xf>
    <xf numFmtId="0" fontId="4" fillId="3" borderId="18" xfId="0" applyFont="1" applyFill="1" applyBorder="1" applyAlignment="1" applyProtection="1">
      <alignment horizontal="center" vertical="center" wrapText="1"/>
      <protection locked="0"/>
    </xf>
    <xf numFmtId="0" fontId="4" fillId="3" borderId="23" xfId="0" applyFont="1" applyFill="1" applyBorder="1" applyAlignment="1" applyProtection="1">
      <alignment horizontal="center" vertical="center" wrapText="1"/>
      <protection locked="0"/>
    </xf>
    <xf numFmtId="0" fontId="4" fillId="3" borderId="19" xfId="0" applyFont="1" applyFill="1" applyBorder="1" applyAlignment="1" applyProtection="1">
      <alignment horizontal="center" vertical="center" wrapText="1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4" fillId="3" borderId="23" xfId="0" applyFont="1" applyFill="1" applyBorder="1" applyAlignment="1" applyProtection="1">
      <alignment horizontal="center" vertical="center"/>
      <protection locked="0"/>
    </xf>
    <xf numFmtId="0" fontId="4" fillId="3" borderId="56" xfId="0" applyFont="1" applyFill="1" applyBorder="1" applyAlignment="1" applyProtection="1">
      <alignment horizontal="center" vertical="center" wrapText="1"/>
      <protection locked="0"/>
    </xf>
    <xf numFmtId="0" fontId="4" fillId="3" borderId="36" xfId="0" applyFont="1" applyFill="1" applyBorder="1" applyAlignment="1" applyProtection="1">
      <alignment horizontal="center" vertical="center" wrapText="1"/>
      <protection locked="0"/>
    </xf>
    <xf numFmtId="0" fontId="4" fillId="3" borderId="3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10" fillId="0" borderId="16" xfId="0" applyFont="1" applyBorder="1" applyAlignment="1" applyProtection="1">
      <alignment horizontal="center" vertical="top" wrapText="1"/>
      <protection locked="0"/>
    </xf>
    <xf numFmtId="0" fontId="18" fillId="0" borderId="15" xfId="0" applyFont="1" applyBorder="1" applyAlignment="1" applyProtection="1">
      <alignment horizontal="left" vertical="center"/>
      <protection locked="0"/>
    </xf>
    <xf numFmtId="164" fontId="32" fillId="0" borderId="29" xfId="0" applyNumberFormat="1" applyFont="1" applyBorder="1" applyAlignment="1" applyProtection="1">
      <alignment horizontal="center" vertical="center"/>
      <protection locked="0"/>
    </xf>
    <xf numFmtId="164" fontId="18" fillId="0" borderId="14" xfId="0" applyNumberFormat="1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18" fillId="0" borderId="29" xfId="0" applyFont="1" applyBorder="1" applyAlignment="1" applyProtection="1">
      <alignment horizontal="left" vertical="center"/>
      <protection locked="0"/>
    </xf>
    <xf numFmtId="164" fontId="32" fillId="0" borderId="14" xfId="0" applyNumberFormat="1" applyFont="1" applyBorder="1" applyAlignment="1" applyProtection="1">
      <alignment horizontal="center" vertical="center"/>
      <protection locked="0"/>
    </xf>
    <xf numFmtId="164" fontId="7" fillId="0" borderId="30" xfId="0" applyNumberFormat="1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64" fontId="32" fillId="0" borderId="29" xfId="0" applyNumberFormat="1" applyFont="1" applyBorder="1" applyAlignment="1" applyProtection="1">
      <alignment horizontal="center"/>
      <protection locked="0"/>
    </xf>
    <xf numFmtId="164" fontId="32" fillId="0" borderId="36" xfId="0" applyNumberFormat="1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top" wrapText="1"/>
      <protection locked="0"/>
    </xf>
    <xf numFmtId="164" fontId="32" fillId="0" borderId="33" xfId="0" applyNumberFormat="1" applyFont="1" applyBorder="1" applyAlignment="1" applyProtection="1">
      <alignment horizontal="center" vertical="center"/>
      <protection locked="0"/>
    </xf>
    <xf numFmtId="164" fontId="7" fillId="0" borderId="48" xfId="0" applyNumberFormat="1" applyFont="1" applyBorder="1" applyAlignment="1" applyProtection="1">
      <alignment horizontal="center" vertical="center" wrapText="1"/>
      <protection locked="0"/>
    </xf>
    <xf numFmtId="164" fontId="33" fillId="0" borderId="0" xfId="0" applyNumberFormat="1" applyFont="1" applyProtection="1">
      <protection locked="0"/>
    </xf>
    <xf numFmtId="0" fontId="33" fillId="0" borderId="0" xfId="0" applyFont="1" applyProtection="1">
      <protection locked="0"/>
    </xf>
    <xf numFmtId="0" fontId="2" fillId="0" borderId="0" xfId="0" applyFont="1" applyProtection="1"/>
    <xf numFmtId="0" fontId="7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horizontal="center" vertical="top" wrapText="1"/>
    </xf>
    <xf numFmtId="0" fontId="0" fillId="0" borderId="0" xfId="0" applyBorder="1" applyProtection="1"/>
    <xf numFmtId="0" fontId="3" fillId="0" borderId="0" xfId="0" applyFont="1" applyBorder="1" applyAlignment="1" applyProtection="1">
      <alignment vertical="top" wrapText="1"/>
    </xf>
    <xf numFmtId="0" fontId="33" fillId="0" borderId="0" xfId="0" applyFont="1" applyProtection="1"/>
    <xf numFmtId="0" fontId="0" fillId="2" borderId="0" xfId="0" applyFill="1" applyProtection="1">
      <protection locked="0"/>
    </xf>
    <xf numFmtId="0" fontId="24" fillId="0" borderId="0" xfId="0" applyFont="1"/>
    <xf numFmtId="0" fontId="24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18" fillId="2" borderId="37" xfId="0" applyFont="1" applyFill="1" applyBorder="1" applyAlignment="1" applyProtection="1">
      <alignment horizontal="center" wrapText="1"/>
    </xf>
    <xf numFmtId="0" fontId="18" fillId="2" borderId="43" xfId="0" applyFont="1" applyFill="1" applyBorder="1" applyAlignment="1" applyProtection="1">
      <alignment horizontal="center" wrapText="1"/>
    </xf>
    <xf numFmtId="0" fontId="18" fillId="3" borderId="37" xfId="0" applyFont="1" applyFill="1" applyBorder="1" applyAlignment="1" applyProtection="1">
      <alignment horizontal="center" vertical="center"/>
      <protection locked="0"/>
    </xf>
    <xf numFmtId="0" fontId="18" fillId="3" borderId="11" xfId="0" applyFont="1" applyFill="1" applyBorder="1" applyAlignment="1" applyProtection="1">
      <alignment horizontal="center" vertical="center"/>
      <protection locked="0"/>
    </xf>
    <xf numFmtId="0" fontId="18" fillId="3" borderId="24" xfId="0" applyFont="1" applyFill="1" applyBorder="1" applyAlignment="1" applyProtection="1">
      <alignment horizontal="center" wrapText="1"/>
      <protection locked="0"/>
    </xf>
    <xf numFmtId="0" fontId="18" fillId="3" borderId="43" xfId="0" applyFont="1" applyFill="1" applyBorder="1" applyAlignment="1" applyProtection="1">
      <alignment horizontal="center" wrapText="1"/>
      <protection locked="0"/>
    </xf>
    <xf numFmtId="0" fontId="4" fillId="3" borderId="39" xfId="0" applyFont="1" applyFill="1" applyBorder="1" applyAlignment="1" applyProtection="1">
      <alignment horizontal="center" vertical="center" wrapText="1"/>
      <protection locked="0"/>
    </xf>
    <xf numFmtId="0" fontId="4" fillId="3" borderId="34" xfId="0" applyFont="1" applyFill="1" applyBorder="1" applyAlignment="1" applyProtection="1">
      <alignment horizontal="center" vertical="center" wrapText="1"/>
      <protection locked="0"/>
    </xf>
    <xf numFmtId="0" fontId="4" fillId="3" borderId="35" xfId="0" applyFont="1" applyFill="1" applyBorder="1" applyAlignment="1" applyProtection="1">
      <alignment horizontal="center" vertical="center" wrapText="1"/>
      <protection locked="0"/>
    </xf>
    <xf numFmtId="0" fontId="4" fillId="0" borderId="57" xfId="0" applyFont="1" applyBorder="1" applyAlignment="1" applyProtection="1">
      <alignment horizontal="left"/>
    </xf>
    <xf numFmtId="0" fontId="4" fillId="0" borderId="58" xfId="0" applyFont="1" applyBorder="1" applyAlignment="1" applyProtection="1"/>
    <xf numFmtId="49" fontId="4" fillId="0" borderId="57" xfId="0" applyNumberFormat="1" applyFont="1" applyBorder="1" applyAlignment="1" applyProtection="1"/>
    <xf numFmtId="0" fontId="28" fillId="0" borderId="58" xfId="0" applyNumberFormat="1" applyFont="1" applyBorder="1" applyAlignment="1" applyProtection="1"/>
    <xf numFmtId="0" fontId="4" fillId="0" borderId="59" xfId="0" applyFont="1" applyBorder="1" applyAlignment="1" applyProtection="1"/>
    <xf numFmtId="0" fontId="4" fillId="0" borderId="57" xfId="0" applyFont="1" applyBorder="1" applyAlignment="1" applyProtection="1"/>
    <xf numFmtId="0" fontId="18" fillId="2" borderId="25" xfId="0" applyFont="1" applyFill="1" applyBorder="1" applyAlignment="1" applyProtection="1">
      <alignment horizontal="center" wrapText="1"/>
    </xf>
    <xf numFmtId="0" fontId="18" fillId="2" borderId="48" xfId="0" applyFont="1" applyFill="1" applyBorder="1" applyAlignment="1" applyProtection="1">
      <alignment horizontal="center" wrapText="1"/>
    </xf>
    <xf numFmtId="0" fontId="18" fillId="3" borderId="3" xfId="0" applyFont="1" applyFill="1" applyBorder="1" applyAlignment="1" applyProtection="1">
      <alignment horizontal="center" vertical="center"/>
      <protection locked="0"/>
    </xf>
    <xf numFmtId="0" fontId="18" fillId="3" borderId="25" xfId="0" applyFont="1" applyFill="1" applyBorder="1" applyAlignment="1" applyProtection="1">
      <alignment horizontal="center" wrapText="1"/>
      <protection locked="0"/>
    </xf>
    <xf numFmtId="0" fontId="18" fillId="3" borderId="48" xfId="0" applyFont="1" applyFill="1" applyBorder="1" applyAlignment="1" applyProtection="1">
      <alignment horizontal="center" wrapText="1"/>
      <protection locked="0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0" fontId="18" fillId="0" borderId="37" xfId="0" applyFont="1" applyBorder="1" applyAlignment="1" applyProtection="1">
      <alignment horizontal="center" vertical="center" wrapText="1"/>
    </xf>
    <xf numFmtId="0" fontId="18" fillId="0" borderId="43" xfId="0" applyFont="1" applyBorder="1" applyAlignment="1" applyProtection="1">
      <alignment horizontal="center" vertical="center" wrapText="1"/>
    </xf>
    <xf numFmtId="0" fontId="4" fillId="3" borderId="22" xfId="0" applyFont="1" applyFill="1" applyBorder="1" applyAlignment="1" applyProtection="1">
      <alignment horizontal="center" vertical="center" wrapText="1"/>
      <protection locked="0"/>
    </xf>
    <xf numFmtId="0" fontId="4" fillId="3" borderId="19" xfId="0" applyFont="1" applyFill="1" applyBorder="1" applyAlignment="1" applyProtection="1">
      <alignment horizontal="center" vertical="center" wrapText="1"/>
      <protection locked="0"/>
    </xf>
    <xf numFmtId="0" fontId="4" fillId="3" borderId="47" xfId="0" applyFont="1" applyFill="1" applyBorder="1" applyAlignment="1" applyProtection="1">
      <alignment horizontal="center" vertical="center" wrapText="1"/>
      <protection locked="0"/>
    </xf>
    <xf numFmtId="0" fontId="4" fillId="3" borderId="33" xfId="0" applyFont="1" applyFill="1" applyBorder="1" applyAlignment="1" applyProtection="1">
      <alignment horizontal="center" vertical="center" wrapText="1"/>
      <protection locked="0"/>
    </xf>
    <xf numFmtId="0" fontId="3" fillId="3" borderId="37" xfId="0" applyFont="1" applyFill="1" applyBorder="1" applyAlignment="1" applyProtection="1">
      <alignment horizontal="center" vertical="center" wrapText="1"/>
      <protection locked="0"/>
    </xf>
    <xf numFmtId="0" fontId="3" fillId="3" borderId="43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wrapText="1"/>
    </xf>
    <xf numFmtId="0" fontId="14" fillId="0" borderId="13" xfId="0" applyFont="1" applyBorder="1" applyAlignment="1" applyProtection="1">
      <alignment horizontal="center" wrapText="1"/>
    </xf>
    <xf numFmtId="0" fontId="14" fillId="0" borderId="8" xfId="0" applyFont="1" applyBorder="1" applyAlignment="1" applyProtection="1">
      <alignment horizontal="center" wrapText="1"/>
    </xf>
    <xf numFmtId="0" fontId="3" fillId="0" borderId="11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3" fillId="0" borderId="12" xfId="0" applyFont="1" applyBorder="1" applyAlignment="1" applyProtection="1">
      <alignment vertical="center" wrapText="1"/>
    </xf>
    <xf numFmtId="0" fontId="0" fillId="0" borderId="13" xfId="0" applyBorder="1" applyAlignment="1" applyProtection="1">
      <alignment vertical="center" wrapText="1"/>
    </xf>
    <xf numFmtId="0" fontId="0" fillId="0" borderId="8" xfId="0" applyBorder="1" applyAlignment="1" applyProtection="1">
      <alignment vertical="center" wrapText="1"/>
    </xf>
    <xf numFmtId="0" fontId="3" fillId="0" borderId="11" xfId="0" applyFont="1" applyBorder="1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  <xf numFmtId="0" fontId="0" fillId="0" borderId="2" xfId="0" applyBorder="1" applyAlignment="1" applyProtection="1">
      <alignment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vertical="center" wrapText="1"/>
    </xf>
    <xf numFmtId="0" fontId="3" fillId="0" borderId="23" xfId="0" applyFont="1" applyBorder="1" applyAlignment="1" applyProtection="1">
      <alignment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center" vertical="center" wrapText="1"/>
    </xf>
    <xf numFmtId="0" fontId="0" fillId="0" borderId="21" xfId="0" applyBorder="1" applyAlignment="1" applyProtection="1">
      <alignment vertical="center" wrapText="1"/>
    </xf>
    <xf numFmtId="0" fontId="0" fillId="0" borderId="23" xfId="0" applyBorder="1" applyAlignment="1" applyProtection="1">
      <alignment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wrapText="1"/>
    </xf>
    <xf numFmtId="0" fontId="3" fillId="0" borderId="23" xfId="0" applyFont="1" applyBorder="1" applyAlignment="1" applyProtection="1">
      <alignment wrapText="1"/>
    </xf>
    <xf numFmtId="0" fontId="3" fillId="0" borderId="50" xfId="0" applyFont="1" applyBorder="1" applyAlignment="1" applyProtection="1">
      <alignment horizontal="center" vertical="center" wrapText="1"/>
      <protection locked="0"/>
    </xf>
    <xf numFmtId="0" fontId="3" fillId="0" borderId="51" xfId="0" applyFont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 applyProtection="1">
      <alignment horizontal="center" vertical="center" wrapText="1"/>
    </xf>
    <xf numFmtId="0" fontId="4" fillId="0" borderId="33" xfId="0" applyFont="1" applyBorder="1" applyAlignment="1" applyProtection="1">
      <alignment horizontal="center" vertical="center" wrapText="1"/>
    </xf>
    <xf numFmtId="0" fontId="4" fillId="0" borderId="37" xfId="0" applyFont="1" applyBorder="1" applyAlignment="1" applyProtection="1"/>
    <xf numFmtId="0" fontId="0" fillId="0" borderId="38" xfId="0" applyBorder="1" applyAlignment="1" applyProtection="1"/>
    <xf numFmtId="0" fontId="0" fillId="0" borderId="46" xfId="0" applyBorder="1" applyAlignment="1" applyProtection="1"/>
    <xf numFmtId="0" fontId="4" fillId="0" borderId="43" xfId="0" applyFont="1" applyBorder="1" applyAlignment="1" applyProtection="1"/>
    <xf numFmtId="0" fontId="0" fillId="0" borderId="48" xfId="0" applyBorder="1" applyAlignment="1" applyProtection="1"/>
    <xf numFmtId="0" fontId="0" fillId="0" borderId="44" xfId="0" applyBorder="1" applyAlignment="1" applyProtection="1"/>
    <xf numFmtId="0" fontId="4" fillId="0" borderId="20" xfId="0" applyFont="1" applyBorder="1" applyAlignment="1" applyProtection="1">
      <alignment wrapText="1"/>
    </xf>
    <xf numFmtId="0" fontId="4" fillId="0" borderId="21" xfId="0" applyFont="1" applyBorder="1" applyAlignment="1" applyProtection="1">
      <alignment wrapText="1"/>
    </xf>
    <xf numFmtId="0" fontId="4" fillId="0" borderId="22" xfId="0" applyFont="1" applyBorder="1" applyAlignment="1" applyProtection="1">
      <alignment wrapText="1"/>
    </xf>
    <xf numFmtId="0" fontId="4" fillId="0" borderId="18" xfId="0" applyFont="1" applyBorder="1" applyAlignment="1" applyProtection="1">
      <alignment wrapText="1"/>
    </xf>
    <xf numFmtId="0" fontId="4" fillId="0" borderId="23" xfId="0" applyFont="1" applyBorder="1" applyAlignment="1" applyProtection="1">
      <alignment wrapText="1"/>
    </xf>
    <xf numFmtId="0" fontId="4" fillId="0" borderId="19" xfId="0" applyFont="1" applyBorder="1" applyAlignment="1" applyProtection="1">
      <alignment wrapText="1"/>
    </xf>
    <xf numFmtId="0" fontId="2" fillId="0" borderId="7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wrapText="1"/>
    </xf>
    <xf numFmtId="0" fontId="2" fillId="3" borderId="6" xfId="0" applyFont="1" applyFill="1" applyBorder="1" applyAlignment="1" applyProtection="1">
      <alignment vertical="top" wrapText="1"/>
      <protection locked="0"/>
    </xf>
    <xf numFmtId="0" fontId="0" fillId="3" borderId="5" xfId="0" applyFill="1" applyBorder="1" applyAlignment="1" applyProtection="1">
      <alignment vertical="top" wrapText="1"/>
      <protection locked="0"/>
    </xf>
    <xf numFmtId="0" fontId="0" fillId="3" borderId="4" xfId="0" applyFill="1" applyBorder="1" applyAlignment="1" applyProtection="1">
      <alignment vertical="top" wrapText="1"/>
      <protection locked="0"/>
    </xf>
    <xf numFmtId="0" fontId="4" fillId="0" borderId="12" xfId="0" applyFont="1" applyBorder="1" applyAlignment="1" applyProtection="1">
      <alignment horizontal="center" vertical="top" wrapText="1"/>
    </xf>
    <xf numFmtId="0" fontId="17" fillId="0" borderId="13" xfId="0" applyFont="1" applyBorder="1" applyAlignment="1" applyProtection="1">
      <alignment horizontal="center" vertical="top" wrapText="1"/>
    </xf>
    <xf numFmtId="0" fontId="17" fillId="0" borderId="8" xfId="0" applyFont="1" applyBorder="1" applyAlignment="1" applyProtection="1">
      <alignment horizontal="center" vertical="top" wrapText="1"/>
    </xf>
    <xf numFmtId="0" fontId="4" fillId="0" borderId="12" xfId="0" applyFont="1" applyBorder="1" applyAlignment="1" applyProtection="1">
      <alignment vertical="top" wrapText="1"/>
    </xf>
    <xf numFmtId="0" fontId="17" fillId="0" borderId="8" xfId="0" applyFont="1" applyBorder="1" applyAlignment="1" applyProtection="1">
      <alignment vertical="top" wrapText="1"/>
    </xf>
    <xf numFmtId="0" fontId="4" fillId="3" borderId="37" xfId="0" applyFont="1" applyFill="1" applyBorder="1" applyAlignment="1" applyProtection="1">
      <alignment horizontal="center" vertical="center" wrapText="1"/>
      <protection locked="0"/>
    </xf>
    <xf numFmtId="0" fontId="4" fillId="3" borderId="38" xfId="0" applyFont="1" applyFill="1" applyBorder="1" applyAlignment="1" applyProtection="1">
      <alignment horizontal="center" vertical="center" wrapText="1"/>
      <protection locked="0"/>
    </xf>
    <xf numFmtId="0" fontId="4" fillId="3" borderId="46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top" wrapText="1"/>
    </xf>
    <xf numFmtId="0" fontId="17" fillId="0" borderId="0" xfId="0" applyFont="1" applyBorder="1" applyAlignment="1" applyProtection="1">
      <alignment vertical="top" wrapText="1"/>
    </xf>
    <xf numFmtId="0" fontId="17" fillId="0" borderId="1" xfId="0" applyFont="1" applyBorder="1" applyAlignment="1" applyProtection="1">
      <alignment vertical="top" wrapText="1"/>
    </xf>
    <xf numFmtId="0" fontId="4" fillId="3" borderId="16" xfId="0" applyFont="1" applyFill="1" applyBorder="1" applyAlignment="1" applyProtection="1">
      <alignment horizontal="center" vertical="center" wrapText="1"/>
      <protection locked="0"/>
    </xf>
    <xf numFmtId="0" fontId="4" fillId="3" borderId="14" xfId="0" applyFont="1" applyFill="1" applyBorder="1" applyAlignment="1" applyProtection="1">
      <alignment horizontal="center" vertical="center" wrapText="1"/>
      <protection locked="0"/>
    </xf>
    <xf numFmtId="0" fontId="4" fillId="3" borderId="17" xfId="0" applyFont="1" applyFill="1" applyBorder="1" applyAlignment="1" applyProtection="1">
      <alignment horizontal="center" vertical="center" wrapText="1"/>
      <protection locked="0"/>
    </xf>
    <xf numFmtId="49" fontId="4" fillId="3" borderId="29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28" xfId="0" applyNumberFormat="1" applyFont="1" applyFill="1" applyBorder="1" applyAlignment="1" applyProtection="1">
      <alignment horizontal="left" vertical="center" wrapText="1"/>
      <protection locked="0"/>
    </xf>
    <xf numFmtId="0" fontId="4" fillId="3" borderId="15" xfId="0" applyNumberFormat="1" applyFont="1" applyFill="1" applyBorder="1" applyAlignment="1" applyProtection="1">
      <alignment horizontal="left" vertical="center" wrapText="1"/>
      <protection locked="0"/>
    </xf>
    <xf numFmtId="0" fontId="4" fillId="3" borderId="17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15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17" xfId="0" applyNumberFormat="1" applyFont="1" applyFill="1" applyBorder="1" applyAlignment="1" applyProtection="1">
      <alignment horizontal="left" vertical="center" wrapText="1"/>
      <protection locked="0"/>
    </xf>
    <xf numFmtId="0" fontId="4" fillId="3" borderId="34" xfId="0" applyFont="1" applyFill="1" applyBorder="1" applyAlignment="1" applyProtection="1">
      <alignment horizontal="left" vertical="center" wrapText="1"/>
      <protection locked="0"/>
    </xf>
    <xf numFmtId="0" fontId="4" fillId="3" borderId="19" xfId="0" applyFont="1" applyFill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vertical="center" wrapText="1"/>
    </xf>
    <xf numFmtId="0" fontId="3" fillId="0" borderId="9" xfId="0" applyFont="1" applyBorder="1" applyAlignment="1" applyProtection="1">
      <alignment vertical="center" wrapText="1"/>
    </xf>
    <xf numFmtId="0" fontId="4" fillId="3" borderId="29" xfId="0" applyFont="1" applyFill="1" applyBorder="1" applyAlignment="1" applyProtection="1">
      <alignment horizontal="center" vertical="center"/>
      <protection locked="0"/>
    </xf>
    <xf numFmtId="0" fontId="4" fillId="3" borderId="28" xfId="0" applyFont="1" applyFill="1" applyBorder="1" applyAlignment="1" applyProtection="1">
      <alignment horizontal="center" vertical="center"/>
      <protection locked="0"/>
    </xf>
    <xf numFmtId="0" fontId="4" fillId="3" borderId="29" xfId="0" applyFont="1" applyFill="1" applyBorder="1" applyAlignment="1" applyProtection="1">
      <alignment horizontal="center" vertical="center" wrapText="1"/>
      <protection locked="0"/>
    </xf>
    <xf numFmtId="0" fontId="4" fillId="3" borderId="30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0" fillId="0" borderId="21" xfId="0" applyBorder="1" applyAlignment="1" applyProtection="1">
      <alignment wrapText="1"/>
    </xf>
    <xf numFmtId="0" fontId="0" fillId="0" borderId="22" xfId="0" applyBorder="1" applyAlignment="1" applyProtection="1">
      <alignment wrapText="1"/>
    </xf>
    <xf numFmtId="0" fontId="28" fillId="0" borderId="18" xfId="0" applyFont="1" applyBorder="1" applyAlignment="1" applyProtection="1">
      <alignment wrapText="1"/>
    </xf>
    <xf numFmtId="0" fontId="28" fillId="0" borderId="23" xfId="0" applyFont="1" applyBorder="1" applyAlignment="1" applyProtection="1">
      <alignment wrapText="1"/>
    </xf>
    <xf numFmtId="0" fontId="28" fillId="0" borderId="19" xfId="0" applyFont="1" applyBorder="1" applyAlignment="1" applyProtection="1">
      <alignment wrapText="1"/>
    </xf>
    <xf numFmtId="0" fontId="4" fillId="0" borderId="43" xfId="0" applyFont="1" applyBorder="1" applyAlignment="1" applyProtection="1">
      <alignment wrapText="1"/>
    </xf>
    <xf numFmtId="0" fontId="0" fillId="0" borderId="48" xfId="0" applyBorder="1" applyAlignment="1" applyProtection="1">
      <alignment wrapText="1"/>
    </xf>
    <xf numFmtId="0" fontId="0" fillId="0" borderId="44" xfId="0" applyBorder="1" applyAlignment="1" applyProtection="1">
      <alignment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3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 wrapText="1"/>
    </xf>
    <xf numFmtId="0" fontId="0" fillId="0" borderId="13" xfId="0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4" fillId="0" borderId="39" xfId="0" applyFont="1" applyBorder="1" applyAlignment="1" applyProtection="1">
      <alignment horizontal="center" vertical="center" wrapText="1"/>
    </xf>
    <xf numFmtId="0" fontId="14" fillId="0" borderId="21" xfId="0" applyFont="1" applyBorder="1" applyAlignment="1" applyProtection="1">
      <alignment horizontal="center" vertical="center"/>
    </xf>
    <xf numFmtId="0" fontId="14" fillId="0" borderId="22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 wrapText="1"/>
    </xf>
    <xf numFmtId="0" fontId="14" fillId="0" borderId="23" xfId="0" applyFont="1" applyBorder="1" applyAlignment="1" applyProtection="1">
      <alignment horizontal="center" vertical="center"/>
    </xf>
    <xf numFmtId="0" fontId="14" fillId="0" borderId="19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wrapText="1"/>
    </xf>
    <xf numFmtId="0" fontId="14" fillId="0" borderId="2" xfId="0" applyFont="1" applyBorder="1" applyAlignment="1" applyProtection="1">
      <alignment horizontal="center" wrapText="1"/>
    </xf>
    <xf numFmtId="0" fontId="14" fillId="0" borderId="12" xfId="0" applyFont="1" applyBorder="1" applyAlignment="1" applyProtection="1">
      <alignment horizontal="center" wrapText="1"/>
    </xf>
    <xf numFmtId="0" fontId="14" fillId="0" borderId="11" xfId="0" applyFont="1" applyBorder="1" applyAlignment="1" applyProtection="1">
      <alignment horizontal="center" wrapText="1"/>
    </xf>
    <xf numFmtId="0" fontId="10" fillId="0" borderId="54" xfId="0" applyFont="1" applyBorder="1" applyAlignment="1" applyProtection="1">
      <alignment horizontal="center" vertical="top" wrapText="1"/>
    </xf>
    <xf numFmtId="0" fontId="10" fillId="0" borderId="15" xfId="0" applyFont="1" applyBorder="1" applyAlignment="1" applyProtection="1">
      <alignment horizontal="center" vertical="top" wrapText="1"/>
    </xf>
    <xf numFmtId="0" fontId="4" fillId="3" borderId="33" xfId="0" applyFont="1" applyFill="1" applyBorder="1" applyAlignment="1" applyProtection="1">
      <alignment horizontal="center" vertical="center"/>
      <protection locked="0"/>
    </xf>
    <xf numFmtId="0" fontId="4" fillId="3" borderId="44" xfId="0" applyFont="1" applyFill="1" applyBorder="1" applyAlignment="1" applyProtection="1">
      <alignment horizontal="center" vertical="center"/>
      <protection locked="0"/>
    </xf>
    <xf numFmtId="0" fontId="3" fillId="3" borderId="46" xfId="0" applyFont="1" applyFill="1" applyBorder="1" applyAlignment="1" applyProtection="1">
      <alignment horizontal="center" vertical="center" wrapText="1"/>
      <protection locked="0"/>
    </xf>
    <xf numFmtId="0" fontId="3" fillId="3" borderId="44" xfId="0" applyFont="1" applyFill="1" applyBorder="1" applyAlignment="1" applyProtection="1">
      <alignment horizontal="center" vertical="center" wrapText="1"/>
      <protection locked="0"/>
    </xf>
    <xf numFmtId="0" fontId="18" fillId="0" borderId="46" xfId="0" applyFont="1" applyBorder="1" applyAlignment="1" applyProtection="1">
      <alignment horizontal="center" vertical="center"/>
    </xf>
    <xf numFmtId="0" fontId="18" fillId="0" borderId="44" xfId="0" applyFont="1" applyBorder="1" applyAlignment="1" applyProtection="1">
      <alignment horizontal="center" vertical="center"/>
    </xf>
    <xf numFmtId="0" fontId="17" fillId="3" borderId="43" xfId="0" applyFont="1" applyFill="1" applyBorder="1" applyAlignment="1" applyProtection="1">
      <alignment horizontal="center" vertical="center" wrapText="1"/>
      <protection locked="0"/>
    </xf>
    <xf numFmtId="0" fontId="17" fillId="3" borderId="44" xfId="0" applyFont="1" applyFill="1" applyBorder="1" applyAlignment="1" applyProtection="1">
      <alignment horizontal="center" vertical="center" wrapText="1"/>
      <protection locked="0"/>
    </xf>
    <xf numFmtId="0" fontId="0" fillId="3" borderId="5" xfId="0" applyFill="1" applyBorder="1" applyAlignment="1" applyProtection="1">
      <protection locked="0"/>
    </xf>
    <xf numFmtId="0" fontId="0" fillId="3" borderId="4" xfId="0" applyFill="1" applyBorder="1" applyAlignment="1" applyProtection="1">
      <protection locked="0"/>
    </xf>
    <xf numFmtId="0" fontId="2" fillId="0" borderId="12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4" fillId="0" borderId="37" xfId="0" applyFont="1" applyBorder="1" applyAlignment="1" applyProtection="1">
      <alignment horizontal="left" vertical="top" wrapText="1"/>
    </xf>
    <xf numFmtId="0" fontId="17" fillId="0" borderId="38" xfId="0" applyFont="1" applyBorder="1" applyAlignment="1" applyProtection="1">
      <alignment horizontal="left" vertical="top" wrapText="1"/>
    </xf>
    <xf numFmtId="0" fontId="17" fillId="0" borderId="39" xfId="0" applyFont="1" applyBorder="1" applyAlignment="1" applyProtection="1">
      <alignment horizontal="left" vertical="top" wrapText="1"/>
    </xf>
    <xf numFmtId="0" fontId="7" fillId="3" borderId="29" xfId="0" applyFont="1" applyFill="1" applyBorder="1" applyAlignment="1" applyProtection="1">
      <alignment horizontal="left" vertical="center" wrapText="1"/>
      <protection locked="0"/>
    </xf>
    <xf numFmtId="0" fontId="7" fillId="3" borderId="30" xfId="0" applyFont="1" applyFill="1" applyBorder="1" applyAlignment="1" applyProtection="1">
      <alignment horizontal="left" vertical="center" wrapText="1"/>
      <protection locked="0"/>
    </xf>
    <xf numFmtId="0" fontId="7" fillId="3" borderId="15" xfId="0" applyFont="1" applyFill="1" applyBorder="1" applyAlignment="1" applyProtection="1">
      <alignment horizontal="left" vertical="center" wrapText="1"/>
      <protection locked="0"/>
    </xf>
    <xf numFmtId="0" fontId="0" fillId="3" borderId="14" xfId="0" applyFill="1" applyBorder="1" applyAlignment="1" applyProtection="1">
      <alignment horizontal="left" vertical="center" wrapText="1"/>
      <protection locked="0"/>
    </xf>
    <xf numFmtId="0" fontId="10" fillId="0" borderId="16" xfId="0" applyFont="1" applyBorder="1" applyAlignment="1" applyProtection="1">
      <alignment horizontal="center" vertical="top" wrapText="1"/>
    </xf>
    <xf numFmtId="0" fontId="25" fillId="0" borderId="14" xfId="0" applyFont="1" applyBorder="1" applyAlignment="1" applyProtection="1">
      <alignment vertical="top" wrapText="1"/>
    </xf>
    <xf numFmtId="0" fontId="4" fillId="0" borderId="37" xfId="0" applyFont="1" applyBorder="1" applyAlignment="1" applyProtection="1">
      <alignment horizontal="center" vertical="top" wrapText="1"/>
    </xf>
    <xf numFmtId="0" fontId="17" fillId="0" borderId="38" xfId="0" applyFont="1" applyBorder="1" applyAlignment="1" applyProtection="1"/>
    <xf numFmtId="0" fontId="17" fillId="0" borderId="46" xfId="0" applyFont="1" applyBorder="1" applyAlignment="1" applyProtection="1"/>
    <xf numFmtId="0" fontId="3" fillId="0" borderId="50" xfId="0" applyFont="1" applyBorder="1" applyAlignment="1" applyProtection="1">
      <alignment horizontal="center" vertical="center" wrapText="1"/>
    </xf>
    <xf numFmtId="0" fontId="3" fillId="0" borderId="51" xfId="0" applyFont="1" applyBorder="1" applyAlignment="1" applyProtection="1">
      <alignment horizontal="center" vertical="center" wrapText="1"/>
    </xf>
    <xf numFmtId="0" fontId="4" fillId="0" borderId="47" xfId="0" applyFont="1" applyBorder="1" applyAlignment="1" applyProtection="1">
      <alignment horizontal="left" vertical="top" wrapText="1"/>
    </xf>
    <xf numFmtId="0" fontId="4" fillId="0" borderId="38" xfId="0" applyFont="1" applyBorder="1" applyAlignment="1" applyProtection="1">
      <alignment horizontal="left" vertical="top" wrapText="1"/>
    </xf>
    <xf numFmtId="0" fontId="4" fillId="0" borderId="46" xfId="0" applyFont="1" applyBorder="1" applyAlignment="1" applyProtection="1">
      <alignment horizontal="left" vertical="top" wrapText="1"/>
    </xf>
    <xf numFmtId="0" fontId="4" fillId="3" borderId="28" xfId="0" applyFont="1" applyFill="1" applyBorder="1" applyAlignment="1" applyProtection="1">
      <alignment horizontal="center" vertical="center" wrapText="1"/>
      <protection locked="0"/>
    </xf>
    <xf numFmtId="0" fontId="18" fillId="0" borderId="50" xfId="0" applyFont="1" applyBorder="1" applyAlignment="1" applyProtection="1">
      <alignment horizontal="center" vertical="center" wrapText="1"/>
    </xf>
    <xf numFmtId="0" fontId="23" fillId="0" borderId="51" xfId="0" applyFont="1" applyBorder="1" applyAlignment="1" applyProtection="1">
      <alignment horizontal="center" vertical="center" wrapText="1"/>
    </xf>
    <xf numFmtId="0" fontId="18" fillId="0" borderId="38" xfId="0" applyFont="1" applyBorder="1" applyAlignment="1" applyProtection="1">
      <alignment horizontal="center" vertical="center" wrapText="1"/>
    </xf>
    <xf numFmtId="0" fontId="18" fillId="0" borderId="48" xfId="0" applyFont="1" applyBorder="1" applyAlignment="1" applyProtection="1">
      <alignment horizontal="center" vertical="center" wrapText="1"/>
    </xf>
    <xf numFmtId="0" fontId="3" fillId="0" borderId="41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wrapText="1"/>
    </xf>
    <xf numFmtId="0" fontId="4" fillId="0" borderId="23" xfId="0" applyFont="1" applyBorder="1" applyAlignment="1" applyProtection="1">
      <alignment horizontal="center" wrapText="1"/>
    </xf>
    <xf numFmtId="0" fontId="4" fillId="0" borderId="19" xfId="0" applyFont="1" applyBorder="1" applyAlignment="1" applyProtection="1">
      <alignment horizontal="center" wrapText="1"/>
    </xf>
    <xf numFmtId="0" fontId="4" fillId="0" borderId="20" xfId="0" applyFont="1" applyBorder="1" applyAlignment="1" applyProtection="1">
      <alignment horizontal="center" wrapText="1"/>
    </xf>
    <xf numFmtId="0" fontId="4" fillId="0" borderId="21" xfId="0" applyFont="1" applyBorder="1" applyAlignment="1" applyProtection="1">
      <alignment horizontal="center" wrapText="1"/>
    </xf>
    <xf numFmtId="0" fontId="4" fillId="0" borderId="22" xfId="0" applyFont="1" applyBorder="1" applyAlignment="1" applyProtection="1">
      <alignment horizontal="center" wrapText="1"/>
    </xf>
    <xf numFmtId="0" fontId="3" fillId="0" borderId="20" xfId="0" applyFont="1" applyBorder="1" applyAlignment="1" applyProtection="1">
      <alignment horizontal="center" wrapText="1"/>
    </xf>
    <xf numFmtId="0" fontId="3" fillId="0" borderId="18" xfId="0" applyFont="1" applyBorder="1" applyAlignment="1" applyProtection="1">
      <alignment horizontal="center" wrapText="1"/>
    </xf>
    <xf numFmtId="0" fontId="3" fillId="0" borderId="23" xfId="0" applyFont="1" applyBorder="1" applyAlignment="1" applyProtection="1">
      <alignment horizontal="center" wrapText="1"/>
    </xf>
    <xf numFmtId="0" fontId="3" fillId="0" borderId="19" xfId="0" applyFont="1" applyBorder="1" applyAlignment="1" applyProtection="1">
      <alignment horizontal="center" wrapText="1"/>
    </xf>
    <xf numFmtId="0" fontId="0" fillId="3" borderId="14" xfId="0" applyFill="1" applyBorder="1" applyAlignment="1" applyProtection="1">
      <protection locked="0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23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17" fillId="0" borderId="51" xfId="0" applyFont="1" applyBorder="1" applyAlignment="1" applyProtection="1">
      <alignment horizontal="center" vertical="center" wrapText="1"/>
    </xf>
    <xf numFmtId="0" fontId="7" fillId="3" borderId="33" xfId="0" applyFont="1" applyFill="1" applyBorder="1" applyAlignment="1" applyProtection="1">
      <alignment horizontal="left" vertical="center" wrapText="1"/>
      <protection locked="0"/>
    </xf>
    <xf numFmtId="0" fontId="0" fillId="3" borderId="48" xfId="0" applyFill="1" applyBorder="1" applyAlignment="1" applyProtection="1">
      <alignment horizontal="left" vertical="center" wrapText="1"/>
      <protection locked="0"/>
    </xf>
    <xf numFmtId="0" fontId="0" fillId="3" borderId="34" xfId="0" applyFill="1" applyBorder="1" applyAlignment="1" applyProtection="1">
      <alignment horizontal="left" vertical="center" wrapText="1"/>
      <protection locked="0"/>
    </xf>
    <xf numFmtId="0" fontId="4" fillId="3" borderId="48" xfId="0" applyFont="1" applyFill="1" applyBorder="1" applyAlignment="1" applyProtection="1">
      <alignment horizontal="center" vertical="center" wrapText="1"/>
      <protection locked="0"/>
    </xf>
    <xf numFmtId="0" fontId="26" fillId="3" borderId="44" xfId="0" applyFont="1" applyFill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top" wrapText="1"/>
    </xf>
    <xf numFmtId="0" fontId="25" fillId="0" borderId="23" xfId="0" applyFont="1" applyBorder="1" applyAlignment="1" applyProtection="1">
      <alignment vertical="top" wrapText="1"/>
    </xf>
    <xf numFmtId="0" fontId="18" fillId="3" borderId="29" xfId="0" applyFont="1" applyFill="1" applyBorder="1" applyAlignment="1" applyProtection="1">
      <alignment horizontal="center"/>
      <protection locked="0"/>
    </xf>
    <xf numFmtId="0" fontId="18" fillId="3" borderId="30" xfId="0" applyFont="1" applyFill="1" applyBorder="1" applyAlignment="1" applyProtection="1">
      <alignment horizontal="center"/>
      <protection locked="0"/>
    </xf>
    <xf numFmtId="0" fontId="18" fillId="3" borderId="25" xfId="0" applyFont="1" applyFill="1" applyBorder="1" applyAlignment="1" applyProtection="1">
      <alignment horizontal="center"/>
      <protection locked="0"/>
    </xf>
    <xf numFmtId="0" fontId="18" fillId="3" borderId="35" xfId="0" applyFont="1" applyFill="1" applyBorder="1" applyAlignment="1" applyProtection="1">
      <alignment horizontal="center"/>
      <protection locked="0"/>
    </xf>
    <xf numFmtId="0" fontId="18" fillId="3" borderId="36" xfId="0" applyFont="1" applyFill="1" applyBorder="1" applyAlignment="1" applyProtection="1">
      <protection locked="0"/>
    </xf>
    <xf numFmtId="0" fontId="18" fillId="3" borderId="25" xfId="0" applyFont="1" applyFill="1" applyBorder="1" applyAlignment="1" applyProtection="1">
      <protection locked="0"/>
    </xf>
    <xf numFmtId="0" fontId="18" fillId="3" borderId="30" xfId="0" applyFont="1" applyFill="1" applyBorder="1" applyAlignment="1" applyProtection="1">
      <protection locked="0"/>
    </xf>
    <xf numFmtId="0" fontId="18" fillId="3" borderId="15" xfId="0" applyFont="1" applyFill="1" applyBorder="1" applyAlignment="1" applyProtection="1">
      <protection locked="0"/>
    </xf>
    <xf numFmtId="0" fontId="4" fillId="3" borderId="18" xfId="0" applyFont="1" applyFill="1" applyBorder="1" applyAlignment="1" applyProtection="1">
      <alignment horizontal="center" vertical="center" wrapText="1"/>
      <protection locked="0"/>
    </xf>
    <xf numFmtId="0" fontId="4" fillId="3" borderId="23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/>
    <xf numFmtId="0" fontId="0" fillId="0" borderId="21" xfId="0" applyBorder="1" applyAlignment="1" applyProtection="1"/>
    <xf numFmtId="0" fontId="0" fillId="0" borderId="22" xfId="0" applyBorder="1" applyAlignment="1" applyProtection="1"/>
    <xf numFmtId="0" fontId="4" fillId="0" borderId="55" xfId="0" applyFont="1" applyBorder="1" applyAlignment="1" applyProtection="1"/>
    <xf numFmtId="0" fontId="0" fillId="0" borderId="51" xfId="0" applyBorder="1" applyAlignment="1" applyProtection="1"/>
    <xf numFmtId="0" fontId="0" fillId="0" borderId="60" xfId="0" applyBorder="1" applyAlignment="1" applyProtection="1"/>
    <xf numFmtId="0" fontId="20" fillId="0" borderId="50" xfId="0" applyFont="1" applyBorder="1" applyAlignment="1" applyProtection="1">
      <alignment horizontal="center" vertical="center" wrapText="1"/>
      <protection locked="0"/>
    </xf>
    <xf numFmtId="0" fontId="20" fillId="0" borderId="51" xfId="0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</xf>
    <xf numFmtId="0" fontId="21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3" borderId="14" xfId="0" applyFont="1" applyFill="1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wrapText="1"/>
    </xf>
    <xf numFmtId="0" fontId="26" fillId="0" borderId="3" xfId="0" applyFont="1" applyBorder="1" applyAlignment="1" applyProtection="1">
      <alignment wrapText="1"/>
    </xf>
    <xf numFmtId="0" fontId="26" fillId="0" borderId="2" xfId="0" applyFont="1" applyBorder="1" applyAlignment="1" applyProtection="1">
      <alignment wrapText="1"/>
    </xf>
    <xf numFmtId="0" fontId="4" fillId="2" borderId="52" xfId="0" applyFont="1" applyFill="1" applyBorder="1" applyAlignment="1" applyProtection="1">
      <alignment vertical="top" wrapText="1"/>
      <protection locked="0"/>
    </xf>
    <xf numFmtId="0" fontId="0" fillId="2" borderId="27" xfId="0" applyFill="1" applyBorder="1" applyAlignment="1" applyProtection="1">
      <alignment vertical="top" wrapText="1"/>
      <protection locked="0"/>
    </xf>
    <xf numFmtId="0" fontId="0" fillId="2" borderId="32" xfId="0" applyFill="1" applyBorder="1" applyAlignment="1" applyProtection="1">
      <alignment vertical="top" wrapText="1"/>
      <protection locked="0"/>
    </xf>
    <xf numFmtId="0" fontId="0" fillId="2" borderId="45" xfId="0" applyFill="1" applyBorder="1" applyAlignment="1" applyProtection="1">
      <alignment vertical="top" wrapText="1"/>
      <protection locked="0"/>
    </xf>
    <xf numFmtId="0" fontId="0" fillId="2" borderId="0" xfId="0" applyFill="1" applyBorder="1" applyAlignment="1" applyProtection="1">
      <alignment vertical="top" wrapText="1"/>
      <protection locked="0"/>
    </xf>
    <xf numFmtId="0" fontId="0" fillId="2" borderId="31" xfId="0" applyFill="1" applyBorder="1" applyAlignment="1" applyProtection="1">
      <alignment vertical="top" wrapText="1"/>
      <protection locked="0"/>
    </xf>
    <xf numFmtId="0" fontId="0" fillId="2" borderId="36" xfId="0" applyFill="1" applyBorder="1" applyAlignment="1" applyProtection="1">
      <alignment vertical="top" wrapText="1"/>
      <protection locked="0"/>
    </xf>
    <xf numFmtId="0" fontId="0" fillId="2" borderId="25" xfId="0" applyFill="1" applyBorder="1" applyAlignment="1" applyProtection="1">
      <alignment vertical="top" wrapText="1"/>
      <protection locked="0"/>
    </xf>
    <xf numFmtId="0" fontId="0" fillId="2" borderId="35" xfId="0" applyFill="1" applyBorder="1" applyAlignment="1" applyProtection="1">
      <alignment vertical="top" wrapText="1"/>
      <protection locked="0"/>
    </xf>
    <xf numFmtId="0" fontId="4" fillId="0" borderId="29" xfId="0" applyFont="1" applyBorder="1" applyAlignment="1" applyProtection="1">
      <alignment horizontal="center" wrapText="1"/>
    </xf>
    <xf numFmtId="0" fontId="0" fillId="0" borderId="30" xfId="0" applyFont="1" applyBorder="1" applyAlignment="1" applyProtection="1"/>
    <xf numFmtId="0" fontId="0" fillId="0" borderId="15" xfId="0" applyFont="1" applyBorder="1" applyAlignment="1" applyProtection="1"/>
    <xf numFmtId="0" fontId="4" fillId="0" borderId="30" xfId="0" applyFont="1" applyBorder="1" applyAlignment="1" applyProtection="1"/>
    <xf numFmtId="0" fontId="4" fillId="0" borderId="15" xfId="0" applyFont="1" applyBorder="1" applyAlignment="1" applyProtection="1"/>
    <xf numFmtId="0" fontId="3" fillId="0" borderId="14" xfId="0" applyFont="1" applyBorder="1" applyAlignment="1" applyProtection="1">
      <alignment horizontal="center" wrapText="1"/>
    </xf>
    <xf numFmtId="0" fontId="0" fillId="0" borderId="14" xfId="0" applyBorder="1" applyAlignment="1" applyProtection="1"/>
    <xf numFmtId="0" fontId="14" fillId="0" borderId="14" xfId="0" applyFont="1" applyBorder="1" applyAlignment="1" applyProtection="1">
      <alignment horizontal="center" wrapText="1"/>
    </xf>
    <xf numFmtId="0" fontId="0" fillId="0" borderId="14" xfId="0" applyBorder="1" applyAlignment="1" applyProtection="1">
      <alignment wrapText="1"/>
    </xf>
    <xf numFmtId="0" fontId="4" fillId="3" borderId="14" xfId="0" applyFont="1" applyFill="1" applyBorder="1" applyAlignment="1" applyProtection="1">
      <alignment vertical="top" wrapText="1"/>
      <protection locked="0"/>
    </xf>
    <xf numFmtId="0" fontId="4" fillId="0" borderId="29" xfId="0" applyFont="1" applyBorder="1" applyAlignment="1" applyProtection="1">
      <alignment wrapText="1"/>
    </xf>
    <xf numFmtId="0" fontId="4" fillId="0" borderId="30" xfId="0" applyFont="1" applyBorder="1" applyAlignment="1" applyProtection="1">
      <alignment wrapText="1"/>
    </xf>
    <xf numFmtId="0" fontId="4" fillId="0" borderId="15" xfId="0" applyFont="1" applyBorder="1" applyAlignment="1" applyProtection="1">
      <alignment wrapText="1"/>
    </xf>
    <xf numFmtId="0" fontId="24" fillId="3" borderId="29" xfId="0" applyFont="1" applyFill="1" applyBorder="1" applyAlignment="1" applyProtection="1">
      <alignment vertical="center"/>
      <protection locked="0"/>
    </xf>
    <xf numFmtId="0" fontId="24" fillId="3" borderId="30" xfId="0" applyFont="1" applyFill="1" applyBorder="1" applyAlignment="1" applyProtection="1">
      <alignment vertical="center"/>
      <protection locked="0"/>
    </xf>
    <xf numFmtId="0" fontId="24" fillId="3" borderId="15" xfId="0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horizontal="center" vertical="center" wrapText="1"/>
    </xf>
    <xf numFmtId="0" fontId="17" fillId="2" borderId="3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wrapText="1"/>
    </xf>
    <xf numFmtId="0" fontId="26" fillId="3" borderId="43" xfId="0" applyFont="1" applyFill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 applyProtection="1"/>
    <xf numFmtId="0" fontId="13" fillId="0" borderId="14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wrapText="1"/>
    </xf>
    <xf numFmtId="0" fontId="3" fillId="0" borderId="13" xfId="0" applyFont="1" applyBorder="1" applyAlignment="1" applyProtection="1">
      <alignment wrapText="1"/>
    </xf>
    <xf numFmtId="0" fontId="3" fillId="0" borderId="29" xfId="0" applyFont="1" applyBorder="1" applyAlignment="1" applyProtection="1">
      <alignment horizontal="center" wrapText="1"/>
    </xf>
    <xf numFmtId="0" fontId="3" fillId="0" borderId="30" xfId="0" applyFont="1" applyBorder="1" applyAlignment="1" applyProtection="1">
      <alignment horizontal="center" wrapText="1"/>
    </xf>
    <xf numFmtId="0" fontId="1" fillId="0" borderId="30" xfId="0" applyFont="1" applyBorder="1" applyAlignment="1" applyProtection="1"/>
    <xf numFmtId="0" fontId="1" fillId="0" borderId="15" xfId="0" applyFont="1" applyBorder="1" applyAlignment="1" applyProtection="1"/>
    <xf numFmtId="0" fontId="0" fillId="0" borderId="15" xfId="0" applyFont="1" applyBorder="1" applyAlignment="1" applyProtection="1">
      <alignment horizontal="center" wrapText="1"/>
    </xf>
    <xf numFmtId="0" fontId="10" fillId="0" borderId="25" xfId="0" applyFont="1" applyBorder="1" applyAlignment="1" applyProtection="1">
      <alignment horizontal="left" vertical="center" wrapText="1"/>
    </xf>
    <xf numFmtId="0" fontId="10" fillId="0" borderId="30" xfId="0" applyFont="1" applyBorder="1" applyAlignment="1" applyProtection="1">
      <alignment horizontal="left" vertical="center" wrapText="1"/>
    </xf>
    <xf numFmtId="0" fontId="10" fillId="0" borderId="29" xfId="0" applyFont="1" applyBorder="1" applyAlignment="1" applyProtection="1">
      <alignment horizontal="left" wrapText="1"/>
    </xf>
    <xf numFmtId="0" fontId="22" fillId="0" borderId="30" xfId="0" applyFont="1" applyBorder="1" applyAlignment="1" applyProtection="1">
      <alignment horizontal="left" wrapText="1"/>
    </xf>
    <xf numFmtId="0" fontId="2" fillId="2" borderId="6" xfId="0" applyFont="1" applyFill="1" applyBorder="1" applyAlignment="1" applyProtection="1">
      <alignment wrapText="1"/>
    </xf>
    <xf numFmtId="0" fontId="21" fillId="2" borderId="5" xfId="0" applyFont="1" applyFill="1" applyBorder="1" applyAlignment="1" applyProtection="1">
      <alignment wrapText="1"/>
    </xf>
    <xf numFmtId="0" fontId="21" fillId="2" borderId="3" xfId="0" applyFont="1" applyFill="1" applyBorder="1" applyAlignment="1" applyProtection="1">
      <alignment wrapText="1"/>
    </xf>
    <xf numFmtId="0" fontId="21" fillId="2" borderId="2" xfId="0" applyFont="1" applyFill="1" applyBorder="1" applyAlignment="1" applyProtection="1">
      <alignment wrapText="1"/>
    </xf>
    <xf numFmtId="0" fontId="0" fillId="0" borderId="14" xfId="0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99483</xdr:colOff>
      <xdr:row>3</xdr:row>
      <xdr:rowOff>11641</xdr:rowOff>
    </xdr:from>
    <xdr:to>
      <xdr:col>22</xdr:col>
      <xdr:colOff>49742</xdr:colOff>
      <xdr:row>5</xdr:row>
      <xdr:rowOff>78316</xdr:rowOff>
    </xdr:to>
    <xdr:sp macro="" textlink="">
      <xdr:nvSpPr>
        <xdr:cNvPr id="1026" name="WordArt 2"/>
        <xdr:cNvSpPr>
          <a:spLocks noChangeArrowheads="1" noChangeShapeType="1"/>
        </xdr:cNvSpPr>
      </xdr:nvSpPr>
      <xdr:spPr bwMode="auto">
        <a:xfrm>
          <a:off x="1718733" y="641349"/>
          <a:ext cx="3167592" cy="331259"/>
        </a:xfrm>
        <a:prstGeom prst="rect">
          <a:avLst/>
        </a:prstGeom>
      </xdr:spPr>
      <xdr:txBody>
        <a:bodyPr wrap="none" fromWordArt="1">
          <a:prstTxWarp prst="textFadeUp">
            <a:avLst>
              <a:gd name="adj" fmla="val 9060"/>
            </a:avLst>
          </a:prstTxWarp>
        </a:bodyPr>
        <a:lstStyle/>
        <a:p>
          <a:pPr algn="ctr" rtl="0"/>
          <a:r>
            <a:rPr lang="pl-PL" sz="3600" b="1" kern="10" spc="0">
              <a:ln w="12700">
                <a:solidFill>
                  <a:srgbClr val="B2B2B2"/>
                </a:solidFill>
                <a:round/>
                <a:headEnd/>
                <a:tailEnd/>
              </a:ln>
              <a:solidFill>
                <a:srgbClr val="000080"/>
              </a:solidFill>
              <a:effectLst>
                <a:outerShdw dist="35921" dir="2700000" sy="50000" rotWithShape="0">
                  <a:srgbClr val="875B0D"/>
                </a:outerShdw>
              </a:effectLst>
              <a:latin typeface="Arial Black"/>
            </a:rPr>
            <a:t>PROTOKÓŁ MECZU</a:t>
          </a:r>
        </a:p>
      </xdr:txBody>
    </xdr:sp>
    <xdr:clientData/>
  </xdr:twoCellAnchor>
  <xdr:twoCellAnchor>
    <xdr:from>
      <xdr:col>0</xdr:col>
      <xdr:colOff>0</xdr:colOff>
      <xdr:row>0</xdr:row>
      <xdr:rowOff>28574</xdr:rowOff>
    </xdr:from>
    <xdr:to>
      <xdr:col>2</xdr:col>
      <xdr:colOff>310132</xdr:colOff>
      <xdr:row>3</xdr:row>
      <xdr:rowOff>17860</xdr:rowOff>
    </xdr:to>
    <xdr:pic>
      <xdr:nvPicPr>
        <xdr:cNvPr id="1028" name="Picture 4" descr="koło DOZT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574"/>
          <a:ext cx="792335" cy="62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ozgrywki%2017_18/WTK/szczegolowe/I%20WTK%20zakow%2032_9_12%202%20miejsc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lista"/>
      <sheetName val="główny"/>
      <sheetName val="pociesz"/>
      <sheetName val="om2"/>
      <sheetName val="klaskon"/>
      <sheetName val="wydruk"/>
    </sheetNames>
    <sheetDataSet>
      <sheetData sheetId="0"/>
      <sheetData sheetId="1">
        <row r="5">
          <cell r="E5" t="str">
            <v>I Wojewódzki Turniej Kwalifikacyjny Żaczek i Żaków</v>
          </cell>
        </row>
        <row r="6">
          <cell r="E6" t="str">
            <v>Wołów 22.10.2017</v>
          </cell>
        </row>
        <row r="7">
          <cell r="D7" t="str">
            <v>LISTA STARTOWA</v>
          </cell>
          <cell r="E7" t="str">
            <v>gra pojedyncza żaków</v>
          </cell>
        </row>
        <row r="9">
          <cell r="C9" t="str">
            <v>Nazwisko</v>
          </cell>
          <cell r="D9" t="str">
            <v>Imię</v>
          </cell>
          <cell r="E9" t="str">
            <v>Data urodz.</v>
          </cell>
          <cell r="F9" t="str">
            <v>Klub</v>
          </cell>
          <cell r="G9" t="str">
            <v>Miejscowość</v>
          </cell>
        </row>
        <row r="10">
          <cell r="C10" t="str">
            <v>WNĘK Krzysztof</v>
          </cell>
          <cell r="E10">
            <v>40045</v>
          </cell>
          <cell r="F10" t="str">
            <v>UKS FAN Strzelin</v>
          </cell>
        </row>
        <row r="11">
          <cell r="C11" t="str">
            <v>DRZYZGA Mateusz</v>
          </cell>
          <cell r="E11">
            <v>39158</v>
          </cell>
          <cell r="F11" t="str">
            <v>UKS ŻAK Gierałtowiec</v>
          </cell>
        </row>
        <row r="12">
          <cell r="C12" t="str">
            <v>STASZCZYK Jakub</v>
          </cell>
          <cell r="E12">
            <v>39645</v>
          </cell>
          <cell r="F12" t="str">
            <v>MKS WOLAVIA Wołów</v>
          </cell>
        </row>
        <row r="13">
          <cell r="C13" t="str">
            <v>SZYMCZAK-POMIANOWSKI Jakub</v>
          </cell>
          <cell r="E13">
            <v>39522</v>
          </cell>
          <cell r="F13" t="str">
            <v>KU AZS UE Wrocław</v>
          </cell>
        </row>
        <row r="14">
          <cell r="C14" t="str">
            <v>KUŁEK Dawid</v>
          </cell>
          <cell r="E14">
            <v>39309</v>
          </cell>
          <cell r="F14" t="str">
            <v>KS AJDE Oleśnica</v>
          </cell>
        </row>
        <row r="15">
          <cell r="C15" t="str">
            <v>KALISZ Karol</v>
          </cell>
          <cell r="E15">
            <v>39370</v>
          </cell>
          <cell r="F15" t="str">
            <v>MKS ROKITA Brzeg Dolny</v>
          </cell>
        </row>
        <row r="16">
          <cell r="C16" t="str">
            <v>MATWIEJCZUK Kacper</v>
          </cell>
          <cell r="E16">
            <v>39232</v>
          </cell>
          <cell r="F16" t="str">
            <v>UKS ŻAK Gierałtowiec</v>
          </cell>
        </row>
        <row r="17">
          <cell r="C17" t="str">
            <v>SZELAGOWSKI Joel</v>
          </cell>
          <cell r="E17">
            <v>39204</v>
          </cell>
          <cell r="F17" t="str">
            <v>TOP Bolesławiec</v>
          </cell>
        </row>
        <row r="18">
          <cell r="C18" t="str">
            <v>WRÓBEL Jacek</v>
          </cell>
          <cell r="E18">
            <v>39209</v>
          </cell>
          <cell r="F18" t="str">
            <v>TKS GRANIT Strzelin</v>
          </cell>
        </row>
        <row r="19">
          <cell r="C19" t="str">
            <v>ŚCIANA Adrian</v>
          </cell>
          <cell r="E19">
            <v>39713</v>
          </cell>
          <cell r="F19" t="str">
            <v>KS Polkowice</v>
          </cell>
        </row>
        <row r="20">
          <cell r="C20" t="str">
            <v>TRYBAŁA Szymon</v>
          </cell>
          <cell r="E20">
            <v>39459</v>
          </cell>
          <cell r="F20" t="str">
            <v>LKS ODRA Głoska</v>
          </cell>
        </row>
        <row r="21">
          <cell r="C21" t="str">
            <v>GARKUSZENKO Adam</v>
          </cell>
          <cell r="E21">
            <v>39685</v>
          </cell>
          <cell r="F21" t="str">
            <v>LKS ODRA Głoska</v>
          </cell>
        </row>
        <row r="22">
          <cell r="C22" t="str">
            <v>BORODACZ Dariusz</v>
          </cell>
          <cell r="E22">
            <v>39782</v>
          </cell>
          <cell r="F22" t="str">
            <v>ULKS URSUS Złotoryja</v>
          </cell>
        </row>
        <row r="23">
          <cell r="C23" t="str">
            <v>PODSKARBI Jakub</v>
          </cell>
          <cell r="E23">
            <v>39114</v>
          </cell>
          <cell r="F23" t="str">
            <v>UKS ŻAK Gierałtowiec</v>
          </cell>
        </row>
        <row r="24">
          <cell r="C24" t="str">
            <v>HEINKE Tymoteusz</v>
          </cell>
          <cell r="E24">
            <v>39587</v>
          </cell>
          <cell r="F24" t="str">
            <v>KU AZS UE Wrocław</v>
          </cell>
        </row>
        <row r="25">
          <cell r="C25" t="str">
            <v>KORNECKI Arkadiusz</v>
          </cell>
          <cell r="E25">
            <v>39319</v>
          </cell>
          <cell r="F25" t="str">
            <v>SL SALOS Dzierżoniów</v>
          </cell>
        </row>
        <row r="26">
          <cell r="C26" t="str">
            <v>NOWAK Oskar</v>
          </cell>
          <cell r="E26">
            <v>39197</v>
          </cell>
          <cell r="F26" t="str">
            <v>UKS ŻAK Gierałtowiec</v>
          </cell>
        </row>
        <row r="27">
          <cell r="C27" t="str">
            <v>BOGUSZ Krzysztof</v>
          </cell>
          <cell r="E27">
            <v>40079</v>
          </cell>
          <cell r="F27" t="str">
            <v>UKS GOKiS Kąty Wrocławskie</v>
          </cell>
        </row>
        <row r="28">
          <cell r="C28" t="str">
            <v>SOWA Sebastian</v>
          </cell>
          <cell r="E28">
            <v>39978</v>
          </cell>
          <cell r="F28" t="str">
            <v>MKS ROKITA Brzeg Dolny</v>
          </cell>
        </row>
        <row r="29">
          <cell r="C29" t="str">
            <v>BARZAŁ Igor</v>
          </cell>
          <cell r="E29">
            <v>40081</v>
          </cell>
          <cell r="F29" t="str">
            <v>LKS ODRA Głoska</v>
          </cell>
        </row>
        <row r="30">
          <cell r="C30" t="str">
            <v>KOZERSKI Michał</v>
          </cell>
          <cell r="E30">
            <v>39139</v>
          </cell>
          <cell r="F30" t="str">
            <v>UKS GOKiS Kąty Wrocławskie</v>
          </cell>
        </row>
        <row r="31">
          <cell r="C31" t="str">
            <v>SOŁTYS Gracjan</v>
          </cell>
          <cell r="E31">
            <v>40046</v>
          </cell>
          <cell r="F31" t="str">
            <v>ULKS URSUS Złotoryja</v>
          </cell>
        </row>
        <row r="32">
          <cell r="C32" t="str">
            <v>JAGIEŁŁO Julian</v>
          </cell>
          <cell r="E32">
            <v>39899</v>
          </cell>
          <cell r="F32" t="str">
            <v>MKS WOLAVIA Wołów</v>
          </cell>
        </row>
        <row r="33">
          <cell r="C33" t="str">
            <v>GIECEWICZ Aleksander</v>
          </cell>
          <cell r="E33">
            <v>40616</v>
          </cell>
          <cell r="F33" t="str">
            <v>MKS WOLAVIA Wołów</v>
          </cell>
        </row>
        <row r="34">
          <cell r="C34" t="str">
            <v>CHUDAK Jakub</v>
          </cell>
          <cell r="E34">
            <v>39487</v>
          </cell>
          <cell r="F34" t="str">
            <v>TKS GRANIT Strzelin</v>
          </cell>
        </row>
        <row r="35">
          <cell r="C35" t="str">
            <v>BARTCZAK Kaleb</v>
          </cell>
          <cell r="E35">
            <v>39806</v>
          </cell>
          <cell r="F35" t="str">
            <v>KS AZS POLITECHNIKA WROCŁAWSKA Wrocław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3"/>
  <sheetViews>
    <sheetView showGridLines="0" tabSelected="1" zoomScale="182" zoomScaleNormal="182" workbookViewId="0">
      <selection activeCell="G11" sqref="G11:I11"/>
    </sheetView>
  </sheetViews>
  <sheetFormatPr defaultRowHeight="14.25"/>
  <cols>
    <col min="1" max="1" width="3.375" customWidth="1"/>
    <col min="2" max="2" width="3" customWidth="1"/>
    <col min="3" max="3" width="12" customWidth="1"/>
    <col min="4" max="4" width="2.875" customWidth="1"/>
    <col min="5" max="5" width="3" customWidth="1"/>
    <col min="6" max="6" width="2.875" customWidth="1"/>
    <col min="7" max="7" width="3.5" customWidth="1"/>
    <col min="8" max="8" width="3.75" customWidth="1"/>
    <col min="9" max="9" width="3.875" customWidth="1"/>
    <col min="10" max="10" width="0.75" customWidth="1"/>
    <col min="11" max="11" width="1" customWidth="1"/>
    <col min="12" max="12" width="3.125" customWidth="1"/>
    <col min="13" max="13" width="3" customWidth="1"/>
    <col min="14" max="14" width="2.75" customWidth="1"/>
    <col min="15" max="15" width="0.25" customWidth="1"/>
    <col min="16" max="16" width="2.375" customWidth="1"/>
    <col min="17" max="17" width="2.75" customWidth="1"/>
    <col min="18" max="18" width="0.375" customWidth="1"/>
    <col min="19" max="19" width="2.875" customWidth="1"/>
    <col min="20" max="20" width="3" customWidth="1"/>
    <col min="21" max="21" width="0.25" customWidth="1"/>
    <col min="22" max="22" width="2.75" customWidth="1"/>
    <col min="23" max="23" width="2.875" customWidth="1"/>
    <col min="24" max="24" width="0.25" customWidth="1"/>
    <col min="25" max="25" width="2.625" customWidth="1"/>
    <col min="26" max="26" width="2.875" customWidth="1"/>
    <col min="27" max="27" width="0.25" customWidth="1"/>
    <col min="28" max="28" width="2.75" customWidth="1"/>
    <col min="29" max="29" width="3" customWidth="1"/>
    <col min="30" max="30" width="0.25" customWidth="1"/>
    <col min="31" max="31" width="2.875" customWidth="1"/>
    <col min="32" max="32" width="3" customWidth="1"/>
    <col min="33" max="33" width="0.375" customWidth="1"/>
    <col min="34" max="34" width="3.375" customWidth="1"/>
    <col min="36" max="36" width="0" hidden="1" customWidth="1"/>
  </cols>
  <sheetData>
    <row r="1" spans="1:36" s="1" customFormat="1" ht="18" customHeight="1">
      <c r="A1" s="78"/>
      <c r="B1" s="78"/>
      <c r="C1" s="78"/>
      <c r="D1" s="357" t="s">
        <v>42</v>
      </c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9"/>
      <c r="AC1" s="359"/>
      <c r="AD1" s="78"/>
      <c r="AE1" s="78"/>
      <c r="AF1" s="78"/>
      <c r="AG1" s="78"/>
      <c r="AH1" s="78"/>
    </row>
    <row r="2" spans="1:36" ht="15.75">
      <c r="A2" s="69"/>
      <c r="B2" s="69"/>
      <c r="C2" s="69"/>
      <c r="D2" s="329" t="s">
        <v>40</v>
      </c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69"/>
      <c r="AC2" s="69"/>
      <c r="AD2" s="69"/>
      <c r="AE2" s="69"/>
      <c r="AF2" s="69"/>
      <c r="AG2" s="69"/>
      <c r="AH2" s="69"/>
    </row>
    <row r="3" spans="1:36" ht="15.75">
      <c r="A3" s="69"/>
      <c r="B3" s="69"/>
      <c r="C3" s="69"/>
      <c r="D3" s="330" t="s">
        <v>41</v>
      </c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69"/>
      <c r="AC3" s="69"/>
      <c r="AD3" s="69"/>
      <c r="AE3" s="69"/>
      <c r="AF3" s="69"/>
      <c r="AG3" s="69"/>
      <c r="AH3" s="69"/>
    </row>
    <row r="4" spans="1:36" ht="6.7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</row>
    <row r="5" spans="1:36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J5" s="2" t="s">
        <v>57</v>
      </c>
    </row>
    <row r="6" spans="1:36" ht="18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7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J6" s="131" t="s">
        <v>58</v>
      </c>
    </row>
    <row r="7" spans="1:36" ht="18" customHeight="1">
      <c r="A7" s="16"/>
      <c r="B7" s="16"/>
      <c r="C7" s="16"/>
      <c r="D7" s="16"/>
      <c r="E7" s="16"/>
      <c r="F7" s="16"/>
      <c r="G7" s="130"/>
      <c r="H7" s="132" t="s">
        <v>56</v>
      </c>
      <c r="I7" s="132"/>
      <c r="J7" s="133"/>
      <c r="K7" s="386" t="s">
        <v>57</v>
      </c>
      <c r="L7" s="387"/>
      <c r="M7" s="387"/>
      <c r="N7" s="387"/>
      <c r="O7" s="387"/>
      <c r="P7" s="387"/>
      <c r="Q7" s="387"/>
      <c r="R7" s="387"/>
      <c r="S7" s="388"/>
      <c r="T7" s="130"/>
      <c r="U7" s="130"/>
      <c r="V7" s="130"/>
      <c r="W7" s="130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J7" s="131" t="s">
        <v>59</v>
      </c>
    </row>
    <row r="8" spans="1:36" s="2" customFormat="1" ht="15.75">
      <c r="A8" s="16"/>
      <c r="B8" s="16"/>
      <c r="C8" s="80" t="s">
        <v>47</v>
      </c>
      <c r="E8" s="80"/>
      <c r="F8" s="80"/>
      <c r="G8" s="80"/>
      <c r="H8" s="80"/>
      <c r="I8" s="339"/>
      <c r="J8" s="340"/>
      <c r="K8" s="341"/>
      <c r="L8" s="341"/>
      <c r="M8" s="342"/>
      <c r="N8" s="81" t="s">
        <v>46</v>
      </c>
      <c r="O8" s="77"/>
      <c r="P8" s="343"/>
      <c r="Q8" s="344"/>
      <c r="R8" s="344"/>
      <c r="S8" s="344"/>
      <c r="T8" s="345"/>
      <c r="U8" s="345"/>
      <c r="V8" s="345"/>
      <c r="W8" s="345"/>
      <c r="X8" s="345"/>
      <c r="Y8" s="345"/>
      <c r="Z8" s="345"/>
      <c r="AA8" s="345"/>
      <c r="AB8" s="346"/>
      <c r="AC8" s="16"/>
      <c r="AD8" s="16"/>
      <c r="AE8" s="16"/>
      <c r="AF8" s="16"/>
      <c r="AG8" s="16"/>
      <c r="AH8" s="16"/>
    </row>
    <row r="9" spans="1:36" ht="9" customHeight="1" thickBo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</row>
    <row r="10" spans="1:36" ht="18.75" thickBot="1">
      <c r="A10" s="208" t="s">
        <v>17</v>
      </c>
      <c r="B10" s="210"/>
      <c r="C10" s="211"/>
      <c r="D10" s="211"/>
      <c r="E10" s="211"/>
      <c r="F10" s="211"/>
      <c r="G10" s="211"/>
      <c r="H10" s="211"/>
      <c r="I10" s="212"/>
      <c r="J10" s="19"/>
      <c r="K10" s="19"/>
      <c r="L10" s="20"/>
      <c r="M10" s="21"/>
      <c r="N10" s="21"/>
      <c r="O10" s="21"/>
      <c r="P10" s="21"/>
      <c r="Q10" s="289" t="s">
        <v>18</v>
      </c>
      <c r="R10" s="290"/>
      <c r="S10" s="210"/>
      <c r="T10" s="287"/>
      <c r="U10" s="287"/>
      <c r="V10" s="287"/>
      <c r="W10" s="287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8"/>
    </row>
    <row r="11" spans="1:36" ht="15" thickBot="1">
      <c r="A11" s="209"/>
      <c r="B11" s="216" t="s">
        <v>30</v>
      </c>
      <c r="C11" s="217"/>
      <c r="D11" s="221" t="s">
        <v>2</v>
      </c>
      <c r="E11" s="222"/>
      <c r="F11" s="223"/>
      <c r="G11" s="213" t="s">
        <v>36</v>
      </c>
      <c r="H11" s="214"/>
      <c r="I11" s="215"/>
      <c r="J11" s="22"/>
      <c r="K11" s="22"/>
      <c r="L11" s="23"/>
      <c r="M11" s="23"/>
      <c r="N11" s="24"/>
      <c r="O11" s="24"/>
      <c r="P11" s="24"/>
      <c r="Q11" s="291"/>
      <c r="R11" s="292"/>
      <c r="S11" s="293" t="s">
        <v>30</v>
      </c>
      <c r="T11" s="294"/>
      <c r="U11" s="294"/>
      <c r="V11" s="294"/>
      <c r="W11" s="294"/>
      <c r="X11" s="294"/>
      <c r="Y11" s="295"/>
      <c r="Z11" s="307" t="s">
        <v>2</v>
      </c>
      <c r="AA11" s="308"/>
      <c r="AB11" s="308"/>
      <c r="AC11" s="308"/>
      <c r="AD11" s="309"/>
      <c r="AE11" s="302" t="s">
        <v>36</v>
      </c>
      <c r="AF11" s="303"/>
      <c r="AG11" s="303"/>
      <c r="AH11" s="304"/>
    </row>
    <row r="12" spans="1:36" ht="15" customHeight="1">
      <c r="A12" s="17" t="s">
        <v>17</v>
      </c>
      <c r="B12" s="227"/>
      <c r="C12" s="228"/>
      <c r="D12" s="218"/>
      <c r="E12" s="219"/>
      <c r="F12" s="220"/>
      <c r="G12" s="93"/>
      <c r="H12" s="94"/>
      <c r="I12" s="95"/>
      <c r="J12" s="25"/>
      <c r="K12" s="25"/>
      <c r="L12" s="26"/>
      <c r="M12" s="27"/>
      <c r="N12" s="28"/>
      <c r="O12" s="28"/>
      <c r="P12" s="25"/>
      <c r="Q12" s="277" t="s">
        <v>18</v>
      </c>
      <c r="R12" s="278"/>
      <c r="S12" s="296"/>
      <c r="T12" s="297"/>
      <c r="U12" s="297"/>
      <c r="V12" s="297"/>
      <c r="W12" s="297"/>
      <c r="X12" s="297"/>
      <c r="Y12" s="298"/>
      <c r="Z12" s="243"/>
      <c r="AA12" s="244"/>
      <c r="AB12" s="244"/>
      <c r="AC12" s="244"/>
      <c r="AD12" s="310"/>
      <c r="AE12" s="96"/>
      <c r="AF12" s="102"/>
      <c r="AG12" s="241"/>
      <c r="AH12" s="242"/>
    </row>
    <row r="13" spans="1:36" ht="15" customHeight="1">
      <c r="A13" s="17" t="s">
        <v>19</v>
      </c>
      <c r="B13" s="229"/>
      <c r="C13" s="230"/>
      <c r="D13" s="224"/>
      <c r="E13" s="225"/>
      <c r="F13" s="226"/>
      <c r="G13" s="96"/>
      <c r="H13" s="97"/>
      <c r="I13" s="98"/>
      <c r="J13" s="25"/>
      <c r="K13" s="25"/>
      <c r="L13" s="26"/>
      <c r="M13" s="27"/>
      <c r="N13" s="28"/>
      <c r="O13" s="28"/>
      <c r="P13" s="25"/>
      <c r="Q13" s="300" t="s">
        <v>20</v>
      </c>
      <c r="R13" s="301"/>
      <c r="S13" s="298"/>
      <c r="T13" s="299"/>
      <c r="U13" s="299"/>
      <c r="V13" s="299"/>
      <c r="W13" s="299"/>
      <c r="X13" s="299"/>
      <c r="Y13" s="299"/>
      <c r="Z13" s="243"/>
      <c r="AA13" s="244"/>
      <c r="AB13" s="244"/>
      <c r="AC13" s="244"/>
      <c r="AD13" s="244"/>
      <c r="AE13" s="96"/>
      <c r="AF13" s="102"/>
      <c r="AG13" s="241"/>
      <c r="AH13" s="242"/>
    </row>
    <row r="14" spans="1:36" ht="15" customHeight="1">
      <c r="A14" s="17" t="s">
        <v>22</v>
      </c>
      <c r="B14" s="231"/>
      <c r="C14" s="232"/>
      <c r="D14" s="224"/>
      <c r="E14" s="225"/>
      <c r="F14" s="226"/>
      <c r="G14" s="96"/>
      <c r="H14" s="97"/>
      <c r="I14" s="98"/>
      <c r="J14" s="25"/>
      <c r="K14" s="25"/>
      <c r="L14" s="26"/>
      <c r="M14" s="27"/>
      <c r="N14" s="28"/>
      <c r="O14" s="28"/>
      <c r="P14" s="25"/>
      <c r="Q14" s="300" t="s">
        <v>23</v>
      </c>
      <c r="R14" s="301"/>
      <c r="S14" s="298"/>
      <c r="T14" s="299"/>
      <c r="U14" s="299"/>
      <c r="V14" s="299"/>
      <c r="W14" s="299"/>
      <c r="X14" s="299"/>
      <c r="Y14" s="299"/>
      <c r="Z14" s="243"/>
      <c r="AA14" s="244"/>
      <c r="AB14" s="244"/>
      <c r="AC14" s="244"/>
      <c r="AD14" s="244"/>
      <c r="AE14" s="96"/>
      <c r="AF14" s="102"/>
      <c r="AG14" s="241"/>
      <c r="AH14" s="242"/>
    </row>
    <row r="15" spans="1:36" ht="15" customHeight="1">
      <c r="A15" s="17" t="s">
        <v>24</v>
      </c>
      <c r="B15" s="231"/>
      <c r="C15" s="232"/>
      <c r="D15" s="224"/>
      <c r="E15" s="225"/>
      <c r="F15" s="226"/>
      <c r="G15" s="96"/>
      <c r="H15" s="97"/>
      <c r="I15" s="98"/>
      <c r="J15" s="25"/>
      <c r="K15" s="25"/>
      <c r="L15" s="26"/>
      <c r="M15" s="27"/>
      <c r="N15" s="28"/>
      <c r="O15" s="28"/>
      <c r="P15" s="25"/>
      <c r="Q15" s="300" t="s">
        <v>25</v>
      </c>
      <c r="R15" s="301"/>
      <c r="S15" s="298"/>
      <c r="T15" s="299"/>
      <c r="U15" s="299"/>
      <c r="V15" s="299"/>
      <c r="W15" s="299"/>
      <c r="X15" s="299"/>
      <c r="Y15" s="299"/>
      <c r="Z15" s="243"/>
      <c r="AA15" s="244"/>
      <c r="AB15" s="244"/>
      <c r="AC15" s="244"/>
      <c r="AD15" s="244"/>
      <c r="AE15" s="96"/>
      <c r="AF15" s="102"/>
      <c r="AG15" s="241"/>
      <c r="AH15" s="242"/>
    </row>
    <row r="16" spans="1:36" ht="15" customHeight="1">
      <c r="A16" s="17" t="s">
        <v>45</v>
      </c>
      <c r="B16" s="231"/>
      <c r="C16" s="232"/>
      <c r="D16" s="224"/>
      <c r="E16" s="225"/>
      <c r="F16" s="226"/>
      <c r="G16" s="96"/>
      <c r="H16" s="97"/>
      <c r="I16" s="98"/>
      <c r="J16" s="25"/>
      <c r="K16" s="25"/>
      <c r="L16" s="26"/>
      <c r="M16" s="27"/>
      <c r="N16" s="28"/>
      <c r="O16" s="28"/>
      <c r="P16" s="25"/>
      <c r="Q16" s="300" t="s">
        <v>45</v>
      </c>
      <c r="R16" s="301"/>
      <c r="S16" s="298"/>
      <c r="T16" s="299"/>
      <c r="U16" s="299"/>
      <c r="V16" s="299"/>
      <c r="W16" s="299"/>
      <c r="X16" s="299"/>
      <c r="Y16" s="299"/>
      <c r="Z16" s="243"/>
      <c r="AA16" s="244"/>
      <c r="AB16" s="244"/>
      <c r="AC16" s="244"/>
      <c r="AD16" s="244"/>
      <c r="AE16" s="96"/>
      <c r="AF16" s="102"/>
      <c r="AG16" s="241"/>
      <c r="AH16" s="242"/>
    </row>
    <row r="17" spans="1:34" ht="15" customHeight="1" thickBot="1">
      <c r="A17" s="18" t="s">
        <v>44</v>
      </c>
      <c r="B17" s="233"/>
      <c r="C17" s="234"/>
      <c r="D17" s="347"/>
      <c r="E17" s="348"/>
      <c r="F17" s="161"/>
      <c r="G17" s="99"/>
      <c r="H17" s="100"/>
      <c r="I17" s="101"/>
      <c r="J17" s="25"/>
      <c r="K17" s="25"/>
      <c r="L17" s="26"/>
      <c r="M17" s="27"/>
      <c r="N17" s="28"/>
      <c r="O17" s="28"/>
      <c r="P17" s="25"/>
      <c r="Q17" s="337" t="s">
        <v>44</v>
      </c>
      <c r="R17" s="338"/>
      <c r="S17" s="332"/>
      <c r="T17" s="333"/>
      <c r="U17" s="333"/>
      <c r="V17" s="333"/>
      <c r="W17" s="333"/>
      <c r="X17" s="333"/>
      <c r="Y17" s="334"/>
      <c r="Z17" s="163"/>
      <c r="AA17" s="335"/>
      <c r="AB17" s="335"/>
      <c r="AC17" s="335"/>
      <c r="AD17" s="335"/>
      <c r="AE17" s="99"/>
      <c r="AF17" s="103"/>
      <c r="AG17" s="279"/>
      <c r="AH17" s="280"/>
    </row>
    <row r="18" spans="1:34" ht="8.25" customHeight="1" thickBot="1">
      <c r="A18" s="29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</row>
    <row r="19" spans="1:34" ht="16.5">
      <c r="A19" s="235" t="s">
        <v>10</v>
      </c>
      <c r="B19" s="236"/>
      <c r="C19" s="239" t="s">
        <v>30</v>
      </c>
      <c r="D19" s="154" t="s">
        <v>11</v>
      </c>
      <c r="E19" s="154" t="s">
        <v>12</v>
      </c>
      <c r="F19" s="156"/>
      <c r="G19" s="172" t="s">
        <v>30</v>
      </c>
      <c r="H19" s="173"/>
      <c r="I19" s="173"/>
      <c r="J19" s="173"/>
      <c r="K19" s="174"/>
      <c r="L19" s="154" t="s">
        <v>11</v>
      </c>
      <c r="M19" s="188" t="s">
        <v>12</v>
      </c>
      <c r="N19" s="166" t="s">
        <v>32</v>
      </c>
      <c r="O19" s="167"/>
      <c r="P19" s="168"/>
      <c r="Q19" s="166" t="s">
        <v>14</v>
      </c>
      <c r="R19" s="167"/>
      <c r="S19" s="168"/>
      <c r="T19" s="167" t="s">
        <v>33</v>
      </c>
      <c r="U19" s="167"/>
      <c r="V19" s="168"/>
      <c r="W19" s="275" t="s">
        <v>15</v>
      </c>
      <c r="X19" s="167"/>
      <c r="Y19" s="168"/>
      <c r="Z19" s="275" t="s">
        <v>34</v>
      </c>
      <c r="AA19" s="167"/>
      <c r="AB19" s="168"/>
      <c r="AC19" s="257" t="s">
        <v>35</v>
      </c>
      <c r="AD19" s="258"/>
      <c r="AE19" s="259"/>
      <c r="AF19" s="188" t="s">
        <v>16</v>
      </c>
      <c r="AG19" s="263"/>
      <c r="AH19" s="264"/>
    </row>
    <row r="20" spans="1:34" ht="17.25" thickBot="1">
      <c r="A20" s="237"/>
      <c r="B20" s="238"/>
      <c r="C20" s="240"/>
      <c r="D20" s="155"/>
      <c r="E20" s="155"/>
      <c r="F20" s="157"/>
      <c r="G20" s="175"/>
      <c r="H20" s="176"/>
      <c r="I20" s="176"/>
      <c r="J20" s="176"/>
      <c r="K20" s="177"/>
      <c r="L20" s="155"/>
      <c r="M20" s="189"/>
      <c r="N20" s="169" t="s">
        <v>13</v>
      </c>
      <c r="O20" s="170"/>
      <c r="P20" s="171"/>
      <c r="Q20" s="169" t="s">
        <v>13</v>
      </c>
      <c r="R20" s="273"/>
      <c r="S20" s="274"/>
      <c r="T20" s="273" t="s">
        <v>13</v>
      </c>
      <c r="U20" s="273"/>
      <c r="V20" s="274"/>
      <c r="W20" s="276" t="s">
        <v>13</v>
      </c>
      <c r="X20" s="273"/>
      <c r="Y20" s="274"/>
      <c r="Z20" s="276" t="s">
        <v>13</v>
      </c>
      <c r="AA20" s="273"/>
      <c r="AB20" s="274"/>
      <c r="AC20" s="260"/>
      <c r="AD20" s="261"/>
      <c r="AE20" s="262"/>
      <c r="AF20" s="189"/>
      <c r="AG20" s="265"/>
      <c r="AH20" s="266"/>
    </row>
    <row r="21" spans="1:34" ht="15.95" customHeight="1">
      <c r="A21" s="48">
        <v>1</v>
      </c>
      <c r="B21" s="134" t="s">
        <v>17</v>
      </c>
      <c r="C21" s="143" t="str">
        <f>IF(B12="","",B12)</f>
        <v/>
      </c>
      <c r="D21" s="140"/>
      <c r="E21" s="95"/>
      <c r="F21" s="134" t="s">
        <v>18</v>
      </c>
      <c r="G21" s="202" t="str">
        <f>IF(S12="","",S12)</f>
        <v/>
      </c>
      <c r="H21" s="203" t="str">
        <f t="shared" ref="H21:K22" si="0">IF(ISNA(VLOOKUP(G21,$A$12:$B$17,1,FALSE)),"",VLOOKUP(G21,$A$12:$B$17,2,FALSE))</f>
        <v/>
      </c>
      <c r="I21" s="203" t="str">
        <f t="shared" si="0"/>
        <v/>
      </c>
      <c r="J21" s="249" t="str">
        <f t="shared" si="0"/>
        <v/>
      </c>
      <c r="K21" s="250" t="str">
        <f t="shared" si="0"/>
        <v/>
      </c>
      <c r="L21" s="140"/>
      <c r="M21" s="95"/>
      <c r="N21" s="30"/>
      <c r="O21" s="82"/>
      <c r="P21" s="32"/>
      <c r="Q21" s="30"/>
      <c r="R21" s="82"/>
      <c r="S21" s="32"/>
      <c r="T21" s="30"/>
      <c r="U21" s="82"/>
      <c r="V21" s="32"/>
      <c r="W21" s="30"/>
      <c r="X21" s="82"/>
      <c r="Y21" s="32"/>
      <c r="Z21" s="30"/>
      <c r="AA21" s="82"/>
      <c r="AB21" s="32"/>
      <c r="AC21" s="3" t="str">
        <f>IF(N21="","",IF(N21-P21&gt;0,1)+IF(Q21-S21&gt;0,1)+IF(T21-V21&gt;0,1)+IF(W21-Y21&gt;0,1)+IF(Z21-AB21&gt;0,1))</f>
        <v/>
      </c>
      <c r="AD21" s="4"/>
      <c r="AE21" s="5" t="str">
        <f>IF(N21="","",IF(P21-N21&gt;0,1)+IF(S21-Q21&gt;0,1)+IF(V21-T21&gt;0,1)+IF(Y21-W21&gt;0,1)+IF(AB21-Z21&gt;0,1))</f>
        <v/>
      </c>
      <c r="AF21" s="6">
        <f>IF(AC21=0,0,IF(AC21=3,1,0))</f>
        <v>0</v>
      </c>
      <c r="AG21" s="7" t="s">
        <v>31</v>
      </c>
      <c r="AH21" s="8">
        <f>IF(AE21=0,0,IF(AE21=3,1,0))</f>
        <v>0</v>
      </c>
    </row>
    <row r="22" spans="1:34" ht="15.95" customHeight="1" thickBot="1">
      <c r="A22" s="49">
        <v>3</v>
      </c>
      <c r="B22" s="135" t="s">
        <v>19</v>
      </c>
      <c r="C22" s="144" t="str">
        <f>IF(B13="","",B13)</f>
        <v/>
      </c>
      <c r="D22" s="141"/>
      <c r="E22" s="101"/>
      <c r="F22" s="135" t="s">
        <v>20</v>
      </c>
      <c r="G22" s="251" t="str">
        <f>IF(S13="","",S13)</f>
        <v/>
      </c>
      <c r="H22" s="252" t="str">
        <f t="shared" si="0"/>
        <v/>
      </c>
      <c r="I22" s="252" t="str">
        <f t="shared" si="0"/>
        <v/>
      </c>
      <c r="J22" s="252" t="str">
        <f t="shared" si="0"/>
        <v/>
      </c>
      <c r="K22" s="253" t="str">
        <f t="shared" si="0"/>
        <v/>
      </c>
      <c r="L22" s="141"/>
      <c r="M22" s="101"/>
      <c r="N22" s="33"/>
      <c r="O22" s="83"/>
      <c r="P22" s="35"/>
      <c r="Q22" s="33"/>
      <c r="R22" s="84"/>
      <c r="S22" s="35"/>
      <c r="T22" s="33"/>
      <c r="U22" s="84"/>
      <c r="V22" s="35"/>
      <c r="W22" s="33"/>
      <c r="X22" s="84"/>
      <c r="Y22" s="35"/>
      <c r="Z22" s="33"/>
      <c r="AA22" s="84"/>
      <c r="AB22" s="35"/>
      <c r="AC22" s="9" t="str">
        <f>IF(N22="","",IF(N22-P22&gt;0,1)+IF(Q22-S22&gt;0,1)+IF(T22-V22&gt;0,1)+IF(W22-Y22&gt;0,1)+IF(Z22-AB22&gt;0,1))</f>
        <v/>
      </c>
      <c r="AD22" s="10"/>
      <c r="AE22" s="11" t="str">
        <f>IF(N22="","",IF(P22-N22&gt;0,1)+IF(S22-Q22&gt;0,1)+IF(V22-T22&gt;0,1)+IF(Y22-W22&gt;0,1)+IF(AB22-Z22&gt;0,1))</f>
        <v/>
      </c>
      <c r="AF22" s="12">
        <f>IF(AC22=0,0,IF(AC22=3,1,0))+AF30</f>
        <v>0</v>
      </c>
      <c r="AG22" s="10" t="s">
        <v>31</v>
      </c>
      <c r="AH22" s="13">
        <f>IF(AE22=0,0,IF(AE22=3,1,0))+AH30</f>
        <v>0</v>
      </c>
    </row>
    <row r="23" spans="1:34" ht="15.95" customHeight="1">
      <c r="A23" s="158">
        <v>5</v>
      </c>
      <c r="B23" s="136"/>
      <c r="C23" s="145" t="str">
        <f>IF(ISNA(VLOOKUP(B23,$A$12:$B$17,1,FALSE)),"",VLOOKUP(B23,$A$12:$B$17,2,FALSE))</f>
        <v/>
      </c>
      <c r="D23" s="140"/>
      <c r="E23" s="160"/>
      <c r="F23" s="136"/>
      <c r="G23" s="202" t="str">
        <f>IF(ISNA(VLOOKUP(F23,Q$12:$S$17,1,FALSE)),"",VLOOKUP(F23,$Q$12:$S$17,3,FALSE))</f>
        <v/>
      </c>
      <c r="H23" s="249" t="str">
        <f>IF(ISNA(VLOOKUP(E23,[1]lista!$C$1:$F$41,1,FALSE)),"",VLOOKUP(E23,[1]lista!$C$1:$G$41,4,FALSE))</f>
        <v/>
      </c>
      <c r="I23" s="249" t="str">
        <f>IF(ISNA(VLOOKUP(F23,[1]lista!$C$1:$F$41,1,FALSE)),"",VLOOKUP(F23,[1]lista!$C$1:$G$41,4,FALSE))</f>
        <v/>
      </c>
      <c r="J23" s="249" t="str">
        <f>IF(ISNA(VLOOKUP(G23,[1]lista!$C$1:$F$41,1,FALSE)),"",VLOOKUP(G23,[1]lista!$C$1:$G$41,4,FALSE))</f>
        <v/>
      </c>
      <c r="K23" s="250" t="str">
        <f>IF(ISNA(VLOOKUP(H23,[1]lista!$C$1:$F$41,1,FALSE)),"",VLOOKUP(H23,[1]lista!$C$1:$G$41,4,FALSE))</f>
        <v/>
      </c>
      <c r="L23" s="140"/>
      <c r="M23" s="160"/>
      <c r="N23" s="164"/>
      <c r="O23" s="315"/>
      <c r="P23" s="281"/>
      <c r="Q23" s="164"/>
      <c r="R23" s="305"/>
      <c r="S23" s="281"/>
      <c r="T23" s="164"/>
      <c r="U23" s="305"/>
      <c r="V23" s="281"/>
      <c r="W23" s="164"/>
      <c r="X23" s="305"/>
      <c r="Y23" s="281"/>
      <c r="Z23" s="164"/>
      <c r="AA23" s="305"/>
      <c r="AB23" s="281"/>
      <c r="AC23" s="87" t="str">
        <f>IF(N23="","",IF(N23-P23&gt;0,1)+IF(Q23-S23&gt;0,1)+IF(T23-V23&gt;0,1)+IF(W23-Y23&gt;0,1)+IF(Z23-AB23&gt;0,1))</f>
        <v/>
      </c>
      <c r="AD23" s="311"/>
      <c r="AE23" s="85" t="str">
        <f>IF(N23="","",IF(P23-N23&gt;0,1)+IF(S23-Q23&gt;0,1)+IF(V23-T23&gt;0,1)+IF(Y23-W23&gt;0,1)+IF(AB23-Z23&gt;0,1))</f>
        <v/>
      </c>
      <c r="AF23" s="313">
        <f>IF(AC23=0,0,IF(AC23=3,1,0))+AF31</f>
        <v>0</v>
      </c>
      <c r="AG23" s="311" t="s">
        <v>31</v>
      </c>
      <c r="AH23" s="283">
        <f>IF(AE23=0,0,IF(AE23=3,1,0))+AH31</f>
        <v>0</v>
      </c>
    </row>
    <row r="24" spans="1:34" ht="15.95" customHeight="1" thickBot="1">
      <c r="A24" s="159"/>
      <c r="B24" s="137"/>
      <c r="C24" s="146" t="str">
        <f>IF(ISNA(VLOOKUP(B24,$A$12:$B$17,1,FALSE)),"",VLOOKUP(B24,$A$12:$B$17,2,FALSE))</f>
        <v/>
      </c>
      <c r="D24" s="141"/>
      <c r="E24" s="161"/>
      <c r="F24" s="137"/>
      <c r="G24" s="199" t="str">
        <f>IF(ISNA(VLOOKUP(F24,Q$12:$S$17,1,FALSE)),"",VLOOKUP(F24,$Q$12:$S$17,3,FALSE))</f>
        <v/>
      </c>
      <c r="H24" s="200" t="str">
        <f>IF(ISNA(VLOOKUP(E24,[1]lista!$C$1:$F$41,1,FALSE)),"",VLOOKUP(E24,[1]lista!$C$1:$G$41,4,FALSE))</f>
        <v/>
      </c>
      <c r="I24" s="200" t="str">
        <f>IF(ISNA(VLOOKUP(F24,[1]lista!$C$1:$F$41,1,FALSE)),"",VLOOKUP(F24,[1]lista!$C$1:$G$41,4,FALSE))</f>
        <v/>
      </c>
      <c r="J24" s="200" t="str">
        <f>IF(ISNA(VLOOKUP(G24,[1]lista!$C$1:$F$41,1,FALSE)),"",VLOOKUP(G24,[1]lista!$C$1:$G$41,4,FALSE))</f>
        <v/>
      </c>
      <c r="K24" s="201" t="str">
        <f>IF(ISNA(VLOOKUP(H24,[1]lista!$C$1:$F$41,1,FALSE)),"",VLOOKUP(H24,[1]lista!$C$1:$G$41,4,FALSE))</f>
        <v/>
      </c>
      <c r="L24" s="141"/>
      <c r="M24" s="161"/>
      <c r="N24" s="165"/>
      <c r="O24" s="306"/>
      <c r="P24" s="282"/>
      <c r="Q24" s="165"/>
      <c r="R24" s="306"/>
      <c r="S24" s="282"/>
      <c r="T24" s="392"/>
      <c r="U24" s="306"/>
      <c r="V24" s="336"/>
      <c r="W24" s="392"/>
      <c r="X24" s="306"/>
      <c r="Y24" s="336"/>
      <c r="Z24" s="392"/>
      <c r="AA24" s="331"/>
      <c r="AB24" s="336"/>
      <c r="AC24" s="86" t="str">
        <f>AC23</f>
        <v/>
      </c>
      <c r="AD24" s="312"/>
      <c r="AE24" s="92" t="str">
        <f>AE23</f>
        <v/>
      </c>
      <c r="AF24" s="314" t="str">
        <f t="shared" ref="AF24" si="1">IF(AC24="","",IF(AC24-AE24&gt;0,1,0))</f>
        <v/>
      </c>
      <c r="AG24" s="312"/>
      <c r="AH24" s="284" t="str">
        <f t="shared" ref="AH24" si="2">IF(AC24="","",IF(AE24-AC24&gt;0,1,0))</f>
        <v/>
      </c>
    </row>
    <row r="25" spans="1:34" ht="15.95" customHeight="1">
      <c r="A25" s="50">
        <v>7</v>
      </c>
      <c r="B25" s="138" t="s">
        <v>17</v>
      </c>
      <c r="C25" s="147" t="str">
        <f>IF(B12="","",IF(ISNA(VLOOKUP(B25,$A$12:$B$17,1,FALSE)),"",VLOOKUP(B25,$A$12:$B$17,2,FALSE)))</f>
        <v/>
      </c>
      <c r="D25" s="142"/>
      <c r="E25" s="104"/>
      <c r="F25" s="138" t="s">
        <v>20</v>
      </c>
      <c r="G25" s="196" t="str">
        <f>IF(S13="","",IF(ISNA(VLOOKUP(F25,Q$12:$S$17,1,FALSE)),"",VLOOKUP(F25,$Q$12:$S$17,3,FALSE)))</f>
        <v/>
      </c>
      <c r="H25" s="197" t="str">
        <f>IF(ISNA(VLOOKUP(E25,[1]lista!$C$1:$F$41,1,FALSE)),"",VLOOKUP(E25,[1]lista!$C$1:$G$41,4,FALSE))</f>
        <v/>
      </c>
      <c r="I25" s="197" t="str">
        <f>IF(ISNA(VLOOKUP(F25,[1]lista!$C$1:$F$41,1,FALSE)),"",VLOOKUP(F25,[1]lista!$C$1:$G$41,4,FALSE))</f>
        <v/>
      </c>
      <c r="J25" s="197" t="str">
        <f>IF(ISNA(VLOOKUP(G25,[1]lista!$C$1:$F$41,1,FALSE)),"",VLOOKUP(G25,[1]lista!$C$1:$G$41,4,FALSE))</f>
        <v/>
      </c>
      <c r="K25" s="198" t="str">
        <f>IF(ISNA(VLOOKUP(H25,[1]lista!$C$1:$F$41,1,FALSE)),"",VLOOKUP(H25,[1]lista!$C$1:$G$41,4,FALSE))</f>
        <v/>
      </c>
      <c r="L25" s="142"/>
      <c r="M25" s="104"/>
      <c r="N25" s="30"/>
      <c r="O25" s="82"/>
      <c r="P25" s="32"/>
      <c r="Q25" s="30"/>
      <c r="R25" s="82"/>
      <c r="S25" s="32"/>
      <c r="T25" s="30"/>
      <c r="U25" s="82"/>
      <c r="V25" s="32"/>
      <c r="W25" s="30"/>
      <c r="X25" s="82"/>
      <c r="Y25" s="32"/>
      <c r="Z25" s="30"/>
      <c r="AA25" s="82"/>
      <c r="AB25" s="32"/>
      <c r="AC25" s="14" t="str">
        <f>IF(N25="","",IF(N25-P25&gt;0,1)+IF(Q25-S25&gt;0,1)+IF(T25-V25&gt;0,1)+IF(W25-Y25&gt;0,1)+IF(Z25-AB25&gt;0,1))</f>
        <v/>
      </c>
      <c r="AD25" s="7" t="s">
        <v>31</v>
      </c>
      <c r="AE25" s="5" t="str">
        <f>IF(N25="","",IF(P25-N25&gt;0,1)+IF(S25-Q25&gt;0,1)+IF(V25-T25&gt;0,1)+IF(Y25-W25&gt;0,1)+IF(AB25-Z25&gt;0,1))</f>
        <v/>
      </c>
      <c r="AF25" s="6">
        <f>IF(AC25=0,0,IF(AC25=3,1,0))+AF32</f>
        <v>0</v>
      </c>
      <c r="AG25" s="7" t="s">
        <v>31</v>
      </c>
      <c r="AH25" s="8">
        <f>IF(AE25=0,0,IF(AE25=3,1,0))+AH32</f>
        <v>0</v>
      </c>
    </row>
    <row r="26" spans="1:34" ht="15.95" customHeight="1" thickBot="1">
      <c r="A26" s="49">
        <v>9</v>
      </c>
      <c r="B26" s="139" t="s">
        <v>19</v>
      </c>
      <c r="C26" s="144" t="str">
        <f>IF(B13="","",IF(ISNA(VLOOKUP(B26,$A$12:$B$17,1,FALSE)),"""",VLOOKUP(B26,$A$12:$B$17,2,FALSE)))</f>
        <v/>
      </c>
      <c r="D26" s="141"/>
      <c r="E26" s="101"/>
      <c r="F26" s="139" t="s">
        <v>18</v>
      </c>
      <c r="G26" s="254" t="str">
        <f>IF(S12="","",IF(ISNA(VLOOKUP(F26,Q$12:$S$17,1,FALSE)),"",VLOOKUP(F26,$Q$12:$S$17,3,FALSE)))</f>
        <v/>
      </c>
      <c r="H26" s="255" t="str">
        <f>IF(ISNA(VLOOKUP(E26,[1]lista!$C$1:$F$41,1,FALSE)),"",VLOOKUP(E26,[1]lista!$C$1:$G$41,4,FALSE))</f>
        <v/>
      </c>
      <c r="I26" s="255" t="str">
        <f>IF(ISNA(VLOOKUP(F26,[1]lista!$C$1:$F$41,1,FALSE)),"",VLOOKUP(F26,[1]lista!$C$1:$G$41,4,FALSE))</f>
        <v/>
      </c>
      <c r="J26" s="255" t="str">
        <f>IF(ISNA(VLOOKUP(G26,[1]lista!$C$1:$F$41,1,FALSE)),"",VLOOKUP(G26,[1]lista!$C$1:$G$41,4,FALSE))</f>
        <v/>
      </c>
      <c r="K26" s="256" t="str">
        <f>IF(ISNA(VLOOKUP(H26,[1]lista!$C$1:$F$41,1,FALSE)),"",VLOOKUP(H26,[1]lista!$C$1:$G$41,4,FALSE))</f>
        <v/>
      </c>
      <c r="L26" s="141"/>
      <c r="M26" s="101"/>
      <c r="N26" s="33"/>
      <c r="O26" s="84"/>
      <c r="P26" s="35"/>
      <c r="Q26" s="33"/>
      <c r="R26" s="84"/>
      <c r="S26" s="35"/>
      <c r="T26" s="33"/>
      <c r="U26" s="83"/>
      <c r="V26" s="35"/>
      <c r="W26" s="33"/>
      <c r="X26" s="84"/>
      <c r="Y26" s="35"/>
      <c r="Z26" s="33"/>
      <c r="AA26" s="84"/>
      <c r="AB26" s="35"/>
      <c r="AC26" s="9" t="str">
        <f>IF(N26="","",IF(N26-P26&gt;0,1)+IF(Q26-S26&gt;0,1)+IF(T26-V26&gt;0,1)+IF(W26-Y26&gt;0,1)+IF(Z26-AB26&gt;0,1))</f>
        <v/>
      </c>
      <c r="AD26" s="10" t="s">
        <v>31</v>
      </c>
      <c r="AE26" s="11" t="str">
        <f>IF(N26="","",IF(P26-N26&gt;0,1)+IF(S26-Q26&gt;0,1)+IF(V26-T26&gt;0,1)+IF(Y26-W26&gt;0,1)+IF(AB26-Z26&gt;0,1))</f>
        <v/>
      </c>
      <c r="AF26" s="12">
        <f>IF(AC26=0,0,IF(AC26=3,1,0))+AF34</f>
        <v>0</v>
      </c>
      <c r="AG26" s="15" t="s">
        <v>31</v>
      </c>
      <c r="AH26" s="8">
        <f>IF(AE26=0,0,IF(AE26=3,1,0))+AH34</f>
        <v>0</v>
      </c>
    </row>
    <row r="27" spans="1:34" ht="4.5" customHeight="1" thickBot="1">
      <c r="A27" s="3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38"/>
      <c r="AG27" s="38"/>
      <c r="AH27" s="38"/>
    </row>
    <row r="28" spans="1:34" ht="15" customHeight="1">
      <c r="A28" s="178" t="s">
        <v>21</v>
      </c>
      <c r="B28" s="179"/>
      <c r="C28" s="182" t="s">
        <v>30</v>
      </c>
      <c r="D28" s="184" t="s">
        <v>11</v>
      </c>
      <c r="E28" s="184" t="s">
        <v>12</v>
      </c>
      <c r="F28" s="190"/>
      <c r="G28" s="182" t="s">
        <v>30</v>
      </c>
      <c r="H28" s="186"/>
      <c r="I28" s="186"/>
      <c r="J28" s="186"/>
      <c r="K28" s="186"/>
      <c r="L28" s="184" t="s">
        <v>11</v>
      </c>
      <c r="M28" s="194" t="s">
        <v>12</v>
      </c>
      <c r="N28" s="322" t="s">
        <v>32</v>
      </c>
      <c r="O28" s="320"/>
      <c r="P28" s="321"/>
      <c r="Q28" s="322" t="s">
        <v>14</v>
      </c>
      <c r="R28" s="320"/>
      <c r="S28" s="321"/>
      <c r="T28" s="319" t="s">
        <v>33</v>
      </c>
      <c r="U28" s="320"/>
      <c r="V28" s="321"/>
      <c r="W28" s="319" t="s">
        <v>15</v>
      </c>
      <c r="X28" s="320"/>
      <c r="Y28" s="321"/>
      <c r="Z28" s="319" t="s">
        <v>34</v>
      </c>
      <c r="AA28" s="320"/>
      <c r="AB28" s="321"/>
      <c r="AC28" s="245" t="s">
        <v>35</v>
      </c>
      <c r="AD28" s="184"/>
      <c r="AE28" s="246"/>
      <c r="AF28" s="267" t="s">
        <v>16</v>
      </c>
      <c r="AG28" s="268"/>
      <c r="AH28" s="269"/>
    </row>
    <row r="29" spans="1:34" ht="15" thickBot="1">
      <c r="A29" s="180"/>
      <c r="B29" s="181"/>
      <c r="C29" s="183"/>
      <c r="D29" s="185"/>
      <c r="E29" s="185"/>
      <c r="F29" s="191"/>
      <c r="G29" s="183"/>
      <c r="H29" s="187"/>
      <c r="I29" s="187"/>
      <c r="J29" s="187"/>
      <c r="K29" s="187"/>
      <c r="L29" s="185"/>
      <c r="M29" s="195"/>
      <c r="N29" s="323" t="s">
        <v>13</v>
      </c>
      <c r="O29" s="324"/>
      <c r="P29" s="325"/>
      <c r="Q29" s="323" t="s">
        <v>13</v>
      </c>
      <c r="R29" s="317"/>
      <c r="S29" s="318"/>
      <c r="T29" s="316" t="s">
        <v>13</v>
      </c>
      <c r="U29" s="317"/>
      <c r="V29" s="318"/>
      <c r="W29" s="316" t="s">
        <v>13</v>
      </c>
      <c r="X29" s="317"/>
      <c r="Y29" s="318"/>
      <c r="Z29" s="316" t="s">
        <v>13</v>
      </c>
      <c r="AA29" s="317"/>
      <c r="AB29" s="318"/>
      <c r="AC29" s="247"/>
      <c r="AD29" s="185"/>
      <c r="AE29" s="248"/>
      <c r="AF29" s="270"/>
      <c r="AG29" s="271"/>
      <c r="AH29" s="272"/>
    </row>
    <row r="30" spans="1:34" ht="15.95" customHeight="1">
      <c r="A30" s="50">
        <v>2</v>
      </c>
      <c r="B30" s="134" t="s">
        <v>22</v>
      </c>
      <c r="C30" s="148" t="str">
        <f>IF(B14="","",B14)</f>
        <v/>
      </c>
      <c r="D30" s="140"/>
      <c r="E30" s="95"/>
      <c r="F30" s="149" t="s">
        <v>23</v>
      </c>
      <c r="G30" s="202" t="str">
        <f>IF(S14="","",S14)</f>
        <v/>
      </c>
      <c r="H30" s="203"/>
      <c r="I30" s="203"/>
      <c r="J30" s="203"/>
      <c r="K30" s="204"/>
      <c r="L30" s="142"/>
      <c r="M30" s="105"/>
      <c r="N30" s="30"/>
      <c r="O30" s="31"/>
      <c r="P30" s="32"/>
      <c r="Q30" s="30"/>
      <c r="R30" s="31"/>
      <c r="S30" s="32"/>
      <c r="T30" s="30"/>
      <c r="U30" s="31"/>
      <c r="V30" s="32"/>
      <c r="W30" s="30"/>
      <c r="X30" s="31"/>
      <c r="Y30" s="32"/>
      <c r="Z30" s="30"/>
      <c r="AA30" s="31"/>
      <c r="AB30" s="32"/>
      <c r="AC30" s="14" t="str">
        <f>IF(N30="","",IF(N30-P30&gt;0,1)+IF(Q30-S30&gt;0,1)+IF(T30-V30&gt;0,1)+IF(W30-Y30&gt;0,1)+IF(Z30-AB30&gt;0,1))</f>
        <v/>
      </c>
      <c r="AD30" s="7" t="s">
        <v>31</v>
      </c>
      <c r="AE30" s="5" t="str">
        <f>IF(N30="","",IF(P30-N30&gt;0,1)+IF(S30-Q30&gt;0,1)+IF(V30-T30&gt;0,1)+IF(Y30-W30&gt;0,1)+IF(AB30-Z30&gt;0,1))</f>
        <v/>
      </c>
      <c r="AF30" s="14">
        <f>IF(AC30=0,0,IF(AC30=3,1,0))+AF21</f>
        <v>0</v>
      </c>
      <c r="AG30" s="7" t="s">
        <v>31</v>
      </c>
      <c r="AH30" s="8">
        <f>IF(AE30=0,0,IF(AE30=3,1,0))+AH21</f>
        <v>0</v>
      </c>
    </row>
    <row r="31" spans="1:34" ht="15.95" customHeight="1" thickBot="1">
      <c r="A31" s="49">
        <v>4</v>
      </c>
      <c r="B31" s="135" t="s">
        <v>24</v>
      </c>
      <c r="C31" s="144" t="str">
        <f>IF(B15="","",B15)</f>
        <v/>
      </c>
      <c r="D31" s="141"/>
      <c r="E31" s="101"/>
      <c r="F31" s="150" t="s">
        <v>25</v>
      </c>
      <c r="G31" s="205" t="str">
        <f>IF(S15="","",S15)</f>
        <v/>
      </c>
      <c r="H31" s="206"/>
      <c r="I31" s="206"/>
      <c r="J31" s="206"/>
      <c r="K31" s="207"/>
      <c r="L31" s="141"/>
      <c r="M31" s="106"/>
      <c r="N31" s="33"/>
      <c r="O31" s="36"/>
      <c r="P31" s="35"/>
      <c r="Q31" s="33"/>
      <c r="R31" s="36"/>
      <c r="S31" s="35"/>
      <c r="T31" s="33"/>
      <c r="U31" s="36"/>
      <c r="V31" s="35"/>
      <c r="W31" s="33"/>
      <c r="X31" s="36"/>
      <c r="Y31" s="35"/>
      <c r="Z31" s="33"/>
      <c r="AA31" s="36"/>
      <c r="AB31" s="35"/>
      <c r="AC31" s="9" t="str">
        <f>IF(N31="","",IF(N31-P31&gt;0,1)+IF(Q31-S31&gt;0,1)+IF(T31-V31&gt;0,1)+IF(W31-Y31&gt;0,1)+IF(Z31-AB31&gt;0,1))</f>
        <v/>
      </c>
      <c r="AD31" s="10" t="s">
        <v>31</v>
      </c>
      <c r="AE31" s="11" t="str">
        <f>IF(N31="","",IF(P31-N31&gt;0,1)+IF(S31-Q31&gt;0,1)+IF(V31-T31&gt;0,1)+IF(Y31-W31&gt;0,1)+IF(AB31-Z31&gt;0,1))</f>
        <v/>
      </c>
      <c r="AF31" s="9">
        <f>IF(AC31=0,0,IF(AC31=3,1,0))+AF22</f>
        <v>0</v>
      </c>
      <c r="AG31" s="10" t="s">
        <v>31</v>
      </c>
      <c r="AH31" s="13">
        <f>IF(AE31=0,0,IF(AE31=3,1,0))+AH22</f>
        <v>0</v>
      </c>
    </row>
    <row r="32" spans="1:34" ht="15.95" customHeight="1">
      <c r="A32" s="158">
        <v>6</v>
      </c>
      <c r="B32" s="136"/>
      <c r="C32" s="148" t="str">
        <f>IF(ISNA(VLOOKUP(B32,$A$12:$B$17,1,FALSE)),"",VLOOKUP(B32,$A$12:$B$17,2,FALSE))</f>
        <v/>
      </c>
      <c r="D32" s="140"/>
      <c r="E32" s="160"/>
      <c r="F32" s="136"/>
      <c r="G32" s="196" t="str">
        <f>IF(ISNA(VLOOKUP(F32,Q$12:$S$17,1,FALSE)),"",VLOOKUP(F32,$Q$12:$S$17,3,FALSE))</f>
        <v/>
      </c>
      <c r="H32" s="197"/>
      <c r="I32" s="197"/>
      <c r="J32" s="197"/>
      <c r="K32" s="198"/>
      <c r="L32" s="140"/>
      <c r="M32" s="162"/>
      <c r="N32" s="164"/>
      <c r="O32" s="192"/>
      <c r="P32" s="281"/>
      <c r="Q32" s="164"/>
      <c r="R32" s="192"/>
      <c r="S32" s="281"/>
      <c r="T32" s="164"/>
      <c r="U32" s="355"/>
      <c r="V32" s="281"/>
      <c r="W32" s="164"/>
      <c r="X32" s="192"/>
      <c r="Y32" s="281"/>
      <c r="Z32" s="164"/>
      <c r="AA32" s="192"/>
      <c r="AB32" s="281"/>
      <c r="AC32" s="87" t="str">
        <f t="shared" ref="AC32" si="3">IF(N32="","",IF(N32-P32&gt;0,1)+IF(Q32-S32&gt;0,1)+IF(T32-V32&gt;0,1)+IF(W32-Y32&gt;0,1)+IF(Z32-AB32&gt;0,1))</f>
        <v/>
      </c>
      <c r="AD32" s="311" t="s">
        <v>31</v>
      </c>
      <c r="AE32" s="85" t="str">
        <f t="shared" ref="AE32" si="4">IF(N32="","",IF(P32-N32&gt;0,1)+IF(S32-Q32&gt;0,1)+IF(V32-T32&gt;0,1)+IF(Y32-W32&gt;0,1)+IF(AB32-Z32&gt;0,1))</f>
        <v/>
      </c>
      <c r="AF32" s="158">
        <f>IF(AC32=0,0,IF(AC32=3,1,0))+AF23</f>
        <v>0</v>
      </c>
      <c r="AG32" s="311" t="s">
        <v>31</v>
      </c>
      <c r="AH32" s="283">
        <f>IF(AE32=0,0,IF(AE32=3,1,0))+AH23</f>
        <v>0</v>
      </c>
    </row>
    <row r="33" spans="1:34" ht="15.95" customHeight="1" thickBot="1">
      <c r="A33" s="159"/>
      <c r="B33" s="137"/>
      <c r="C33" s="144" t="str">
        <f>IF(ISNA(VLOOKUP(B33,$A$12:$B$17,1,FALSE)),"",VLOOKUP(B33,$A$12:$B$17,2,FALSE))</f>
        <v/>
      </c>
      <c r="D33" s="141"/>
      <c r="E33" s="161"/>
      <c r="F33" s="151"/>
      <c r="G33" s="199" t="str">
        <f>IF(ISNA(VLOOKUP(F33,Q$12:$S$17,1,FALSE)),"",VLOOKUP(F33,$Q$12:$S$17,3,FALSE))</f>
        <v/>
      </c>
      <c r="H33" s="200" t="str">
        <f>IF(ISNA(VLOOKUP(E33,[1]lista!$C$1:$F$41,1,FALSE)),"",VLOOKUP(E33,[1]lista!$C$1:$G$41,4,FALSE))</f>
        <v/>
      </c>
      <c r="I33" s="200" t="str">
        <f>IF(ISNA(VLOOKUP(F33,[1]lista!$C$1:$F$41,1,FALSE)),"",VLOOKUP(F33,[1]lista!$C$1:$G$41,4,FALSE))</f>
        <v/>
      </c>
      <c r="J33" s="200" t="str">
        <f>IF(ISNA(VLOOKUP(G33,[1]lista!$C$1:$F$41,1,FALSE)),"",VLOOKUP(G33,[1]lista!$C$1:$G$41,4,FALSE))</f>
        <v/>
      </c>
      <c r="K33" s="201" t="str">
        <f>IF(ISNA(VLOOKUP(H33,[1]lista!$C$1:$F$41,1,FALSE)),"",VLOOKUP(H33,[1]lista!$C$1:$G$41,4,FALSE))</f>
        <v/>
      </c>
      <c r="L33" s="141"/>
      <c r="M33" s="163"/>
      <c r="N33" s="165"/>
      <c r="O33" s="193"/>
      <c r="P33" s="282"/>
      <c r="Q33" s="165"/>
      <c r="R33" s="193"/>
      <c r="S33" s="282"/>
      <c r="T33" s="285"/>
      <c r="U33" s="356"/>
      <c r="V33" s="286"/>
      <c r="W33" s="285"/>
      <c r="X33" s="193"/>
      <c r="Y33" s="286"/>
      <c r="Z33" s="285"/>
      <c r="AA33" s="193"/>
      <c r="AB33" s="286"/>
      <c r="AC33" s="86" t="str">
        <f>AC32</f>
        <v/>
      </c>
      <c r="AD33" s="312"/>
      <c r="AE33" s="92" t="str">
        <f>AE32</f>
        <v/>
      </c>
      <c r="AF33" s="159" t="str">
        <f t="shared" ref="AF33" si="5">IF(AC33="","",IF(AC33-AE33&gt;0,1,0))</f>
        <v/>
      </c>
      <c r="AG33" s="312"/>
      <c r="AH33" s="284" t="str">
        <f t="shared" ref="AH33" si="6">IF(AC33="","",IF(AE33-AC33&gt;0,1,0))</f>
        <v/>
      </c>
    </row>
    <row r="34" spans="1:34" ht="15.95" customHeight="1">
      <c r="A34" s="50">
        <v>8</v>
      </c>
      <c r="B34" s="138" t="s">
        <v>22</v>
      </c>
      <c r="C34" s="147" t="str">
        <f>IF(B14="","",IF(ISNA(VLOOKUP(B34,$A$12:$B$17,1,FALSE)),"",VLOOKUP(B34,$A$12:$B$17,2,FALSE)))</f>
        <v/>
      </c>
      <c r="D34" s="142"/>
      <c r="E34" s="104"/>
      <c r="F34" s="152" t="s">
        <v>25</v>
      </c>
      <c r="G34" s="349" t="str">
        <f>IF(S15="","",IF(ISNA(VLOOKUP(F34,Q$12:$S$17,1,FALSE)),"""",VLOOKUP(F34,$Q$12:$S$17,3,FALSE)))</f>
        <v/>
      </c>
      <c r="H34" s="350" t="str">
        <f>IF(ISNA(VLOOKUP(E34,[1]lista!$C$1:$F$41,1,FALSE)),"",VLOOKUP(E34,[1]lista!$C$1:$G$41,4,FALSE))</f>
        <v/>
      </c>
      <c r="I34" s="350" t="str">
        <f>IF(ISNA(VLOOKUP(F34,[1]lista!$C$1:$F$41,1,FALSE)),"",VLOOKUP(F34,[1]lista!$C$1:$G$41,4,FALSE))</f>
        <v/>
      </c>
      <c r="J34" s="350" t="str">
        <f>IF(ISNA(VLOOKUP(G34,[1]lista!$C$1:$F$41,1,FALSE)),"",VLOOKUP(G34,[1]lista!$C$1:$G$41,4,FALSE))</f>
        <v/>
      </c>
      <c r="K34" s="351" t="str">
        <f>IF(ISNA(VLOOKUP(H34,[1]lista!$C$1:$F$41,1,FALSE)),"",VLOOKUP(H34,[1]lista!$C$1:$G$41,4,FALSE))</f>
        <v/>
      </c>
      <c r="L34" s="142"/>
      <c r="M34" s="105"/>
      <c r="N34" s="39"/>
      <c r="O34" s="40"/>
      <c r="P34" s="41"/>
      <c r="Q34" s="39"/>
      <c r="R34" s="40"/>
      <c r="S34" s="41"/>
      <c r="T34" s="39"/>
      <c r="U34" s="40"/>
      <c r="V34" s="41"/>
      <c r="W34" s="39"/>
      <c r="X34" s="40"/>
      <c r="Y34" s="41"/>
      <c r="Z34" s="39"/>
      <c r="AA34" s="40"/>
      <c r="AB34" s="41"/>
      <c r="AC34" s="51" t="str">
        <f>IF(N34="","",IF(N34-P34&gt;0,1)+IF(Q34-S34&gt;0,1)+IF(T34-V34&gt;0,1)+IF(W34-Y34&gt;0,1)+IF(Z34-AB34&gt;0,1))</f>
        <v/>
      </c>
      <c r="AD34" s="52" t="s">
        <v>31</v>
      </c>
      <c r="AE34" s="53" t="str">
        <f>IF(N34="","",IF(P34-N34&gt;0,1)+IF(S34-Q34&gt;0,1)+IF(V34-T34&gt;0,1)+IF(Y34-W34&gt;0,1)+IF(AB34-Z34&gt;0,1))</f>
        <v/>
      </c>
      <c r="AF34" s="51">
        <f>IF(AC34=0,0,IF(AC34=3,1,0))+AF25</f>
        <v>0</v>
      </c>
      <c r="AG34" s="52" t="s">
        <v>31</v>
      </c>
      <c r="AH34" s="54">
        <f>IF(AE34=0,0,IF(AE34=3,1,0))+AH25</f>
        <v>0</v>
      </c>
    </row>
    <row r="35" spans="1:34" ht="15.95" customHeight="1" thickBot="1">
      <c r="A35" s="49">
        <v>10</v>
      </c>
      <c r="B35" s="139" t="s">
        <v>24</v>
      </c>
      <c r="C35" s="144" t="str">
        <f>IF(B15="","",IF(ISNA(VLOOKUP(B35,$A$12:$B$17,1,FALSE)),"",VLOOKUP(B35,$A$12:$B$17,2,FALSE)))</f>
        <v/>
      </c>
      <c r="D35" s="141"/>
      <c r="E35" s="101"/>
      <c r="F35" s="153" t="s">
        <v>23</v>
      </c>
      <c r="G35" s="352" t="str">
        <f>IF(S14="","",IF(ISNA(VLOOKUP(F35,Q$12:$S$17,1,FALSE)),"",VLOOKUP(F35,$Q$12:$S$17,3,FALSE)))</f>
        <v/>
      </c>
      <c r="H35" s="353" t="str">
        <f>IF(ISNA(VLOOKUP(E35,[1]lista!$C$1:$F$41,1,FALSE)),"",VLOOKUP(E35,[1]lista!$C$1:$G$41,4,FALSE))</f>
        <v/>
      </c>
      <c r="I35" s="353" t="str">
        <f>IF(ISNA(VLOOKUP(F35,[1]lista!$C$1:$F$41,1,FALSE)),"",VLOOKUP(F35,[1]lista!$C$1:$G$41,4,FALSE))</f>
        <v/>
      </c>
      <c r="J35" s="353" t="str">
        <f>IF(ISNA(VLOOKUP(G35,[1]lista!$C$1:$F$41,1,FALSE)),"",VLOOKUP(G35,[1]lista!$C$1:$G$41,4,FALSE))</f>
        <v/>
      </c>
      <c r="K35" s="354" t="str">
        <f>IF(ISNA(VLOOKUP(H35,[1]lista!$C$1:$F$41,1,FALSE)),"",VLOOKUP(H35,[1]lista!$C$1:$G$41,4,FALSE))</f>
        <v/>
      </c>
      <c r="L35" s="141"/>
      <c r="M35" s="106"/>
      <c r="N35" s="42"/>
      <c r="O35" s="43"/>
      <c r="P35" s="44"/>
      <c r="Q35" s="42"/>
      <c r="R35" s="34"/>
      <c r="S35" s="44"/>
      <c r="T35" s="42"/>
      <c r="U35" s="34"/>
      <c r="V35" s="44"/>
      <c r="W35" s="42"/>
      <c r="X35" s="34"/>
      <c r="Y35" s="44"/>
      <c r="Z35" s="42"/>
      <c r="AA35" s="34"/>
      <c r="AB35" s="44"/>
      <c r="AC35" s="55" t="str">
        <f>IF(N35="","",IF(N35-P35&gt;0,1)+IF(Q35-S35&gt;0,1)+IF(T35-V35&gt;0,1)+IF(W35-Y35&gt;0,1)+IF(Z35-AB35&gt;0,1))</f>
        <v/>
      </c>
      <c r="AD35" s="15" t="s">
        <v>31</v>
      </c>
      <c r="AE35" s="56" t="str">
        <f>IF(N35="","",IF(P35-N35&gt;0,1)+IF(S35-Q35&gt;0,1)+IF(V35-T35&gt;0,1)+IF(Y35-W35&gt;0,1)+IF(AB35-Z35&gt;0,1))</f>
        <v/>
      </c>
      <c r="AF35" s="55">
        <f>IF(AC35=0,0,IF(AC35=3,1,0))+AF26</f>
        <v>0</v>
      </c>
      <c r="AG35" s="15" t="s">
        <v>31</v>
      </c>
      <c r="AH35" s="57">
        <f>IF(AE35=0,0,IF(AE35=3,1,0))+AH26</f>
        <v>0</v>
      </c>
    </row>
    <row r="36" spans="1:34" s="69" customFormat="1" ht="17.25" thickBot="1">
      <c r="A36" s="58"/>
      <c r="B36" s="59"/>
      <c r="C36" s="60"/>
      <c r="D36" s="60"/>
      <c r="E36" s="60"/>
      <c r="F36" s="59"/>
      <c r="G36" s="60"/>
      <c r="H36" s="395" t="s">
        <v>39</v>
      </c>
      <c r="I36" s="395"/>
      <c r="J36" s="395"/>
      <c r="K36" s="395"/>
      <c r="L36" s="396"/>
      <c r="M36" s="396"/>
      <c r="N36" s="61" t="str">
        <f>IF(N21="","",SUM(N21:N26)+SUM(N30:N35))</f>
        <v/>
      </c>
      <c r="O36" s="62" t="s">
        <v>31</v>
      </c>
      <c r="P36" s="63" t="str">
        <f>IF(N21="","",SUM(P21:P26)+SUM(P30:P35))</f>
        <v/>
      </c>
      <c r="Q36" s="61" t="str">
        <f>IF(N21="","",SUM(Q21:Q26)+SUM(Q30:Q35))</f>
        <v/>
      </c>
      <c r="R36" s="64" t="s">
        <v>31</v>
      </c>
      <c r="S36" s="63" t="str">
        <f>IF(N21="","",SUM(S21:S26)+SUM(S30:S35))</f>
        <v/>
      </c>
      <c r="T36" s="61" t="str">
        <f>IF(N21="","",SUM(T21:T26)+SUM(T30:T35))</f>
        <v/>
      </c>
      <c r="U36" s="64" t="s">
        <v>31</v>
      </c>
      <c r="V36" s="65" t="str">
        <f>IF(N21="","",SUM(V21:V26)+SUM(V30:V35))</f>
        <v/>
      </c>
      <c r="W36" s="63" t="str">
        <f>IF(N21="","",SUM(W21:W26)+SUM(W30:W35))</f>
        <v/>
      </c>
      <c r="X36" s="64" t="s">
        <v>31</v>
      </c>
      <c r="Y36" s="63" t="str">
        <f>IF(N21="","",SUM(Y21:Y26)+SUM(Y30:Y35))</f>
        <v/>
      </c>
      <c r="Z36" s="61" t="str">
        <f>IF(AF35="","",IF(N21="","",SUM(Z21:Z26)+SUM(Z30:Z35)))</f>
        <v/>
      </c>
      <c r="AA36" s="64" t="s">
        <v>31</v>
      </c>
      <c r="AB36" s="65" t="str">
        <f>IF(N21="","",SUM(AB21:AB26)+SUM(AB30:AB35))</f>
        <v/>
      </c>
      <c r="AC36" s="90" t="str">
        <f>IF(AC21="","",SUM(AC21:AC26)+SUM(AC30:AC35))</f>
        <v/>
      </c>
      <c r="AD36" s="89" t="s">
        <v>31</v>
      </c>
      <c r="AE36" s="91" t="str">
        <f>IF(AE21="","",SUM(AE21:AE26)+SUM(AE30:AE35))</f>
        <v/>
      </c>
      <c r="AF36" s="66"/>
      <c r="AG36" s="67"/>
      <c r="AH36" s="68"/>
    </row>
    <row r="37" spans="1:34" s="69" customFormat="1" ht="18" thickBot="1">
      <c r="A37" s="59"/>
      <c r="B37" s="59"/>
      <c r="C37" s="60"/>
      <c r="D37" s="60"/>
      <c r="E37" s="60"/>
      <c r="F37" s="59"/>
      <c r="G37" s="60"/>
      <c r="H37" s="60"/>
      <c r="I37" s="60"/>
      <c r="J37" s="60"/>
      <c r="K37" s="60"/>
      <c r="L37" s="60"/>
      <c r="M37" s="361" t="s">
        <v>38</v>
      </c>
      <c r="N37" s="362"/>
      <c r="O37" s="362"/>
      <c r="P37" s="362"/>
      <c r="Q37" s="362"/>
      <c r="R37" s="362"/>
      <c r="S37" s="363"/>
      <c r="T37" s="389" t="str">
        <f>IF(N36="","",N36+Q36+T36+W36+Z36)</f>
        <v/>
      </c>
      <c r="U37" s="390"/>
      <c r="V37" s="390"/>
      <c r="W37" s="390"/>
      <c r="X37" s="88" t="s">
        <v>31</v>
      </c>
      <c r="Y37" s="327" t="str">
        <f>IF(P36="","",P36+S36+V36+Y36+AB36)</f>
        <v/>
      </c>
      <c r="Z37" s="327"/>
      <c r="AA37" s="327"/>
      <c r="AB37" s="328"/>
      <c r="AC37" s="70"/>
      <c r="AD37" s="70"/>
      <c r="AE37" s="70"/>
      <c r="AF37" s="71"/>
      <c r="AG37" s="72"/>
      <c r="AH37" s="73"/>
    </row>
    <row r="38" spans="1:34" s="69" customFormat="1" ht="19.5" thickBot="1">
      <c r="A38" s="404" t="s">
        <v>54</v>
      </c>
      <c r="B38" s="405"/>
      <c r="C38" s="405"/>
      <c r="D38" s="406" t="str">
        <f>IF(AF38=0,"",IF(AF35=5,"remis",IF(AF35&gt;5,B10,S10)))</f>
        <v/>
      </c>
      <c r="E38" s="407">
        <f t="shared" ref="E38:U38" si="7">IF(B38=0,0,IF(B38=3,1,0))+E29</f>
        <v>0</v>
      </c>
      <c r="F38" s="407">
        <f t="shared" si="7"/>
        <v>0</v>
      </c>
      <c r="G38" s="407">
        <f t="shared" si="7"/>
        <v>0</v>
      </c>
      <c r="H38" s="407">
        <f t="shared" si="7"/>
        <v>0</v>
      </c>
      <c r="I38" s="407">
        <f t="shared" si="7"/>
        <v>0</v>
      </c>
      <c r="J38" s="407">
        <f t="shared" si="7"/>
        <v>0</v>
      </c>
      <c r="K38" s="407">
        <f t="shared" si="7"/>
        <v>0</v>
      </c>
      <c r="L38" s="407">
        <f t="shared" si="7"/>
        <v>0</v>
      </c>
      <c r="M38" s="407">
        <f t="shared" si="7"/>
        <v>0</v>
      </c>
      <c r="N38" s="407" t="e">
        <f t="shared" si="7"/>
        <v>#VALUE!</v>
      </c>
      <c r="O38" s="407">
        <f t="shared" si="7"/>
        <v>0</v>
      </c>
      <c r="P38" s="407">
        <f t="shared" si="7"/>
        <v>0</v>
      </c>
      <c r="Q38" s="407" t="e">
        <f t="shared" si="7"/>
        <v>#VALUE!</v>
      </c>
      <c r="R38" s="407">
        <f t="shared" si="7"/>
        <v>0</v>
      </c>
      <c r="S38" s="407">
        <f t="shared" si="7"/>
        <v>0</v>
      </c>
      <c r="T38" s="408" t="e">
        <f t="shared" si="7"/>
        <v>#VALUE!</v>
      </c>
      <c r="U38" s="409">
        <f t="shared" si="7"/>
        <v>0</v>
      </c>
      <c r="V38" s="402" t="s">
        <v>37</v>
      </c>
      <c r="W38" s="402"/>
      <c r="X38" s="402"/>
      <c r="Y38" s="402"/>
      <c r="Z38" s="402"/>
      <c r="AA38" s="402"/>
      <c r="AB38" s="402"/>
      <c r="AC38" s="403"/>
      <c r="AD38" s="403"/>
      <c r="AE38" s="403"/>
      <c r="AF38" s="74">
        <f>IF(AF35&gt;5,AF35,AH35)</f>
        <v>0</v>
      </c>
      <c r="AG38" s="75" t="s">
        <v>31</v>
      </c>
      <c r="AH38" s="76">
        <f>IF(AF35&lt;5,AF35,AH35)</f>
        <v>0</v>
      </c>
    </row>
    <row r="39" spans="1:34" ht="6.75" customHeight="1">
      <c r="A39" s="45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</row>
    <row r="40" spans="1:34" ht="15">
      <c r="A40" s="397" t="s">
        <v>26</v>
      </c>
      <c r="B40" s="398"/>
      <c r="C40" s="398"/>
      <c r="D40" s="398"/>
      <c r="E40" s="399"/>
      <c r="F40" s="399"/>
      <c r="G40" s="399"/>
      <c r="H40" s="399"/>
      <c r="I40" s="399"/>
      <c r="J40" s="399"/>
      <c r="K40" s="399"/>
      <c r="L40" s="399"/>
      <c r="M40" s="399"/>
      <c r="N40" s="399"/>
      <c r="O40" s="399"/>
      <c r="P40" s="399"/>
      <c r="Q40" s="399"/>
      <c r="R40" s="400"/>
      <c r="S40" s="16"/>
      <c r="T40" s="364" t="s">
        <v>60</v>
      </c>
      <c r="U40" s="365"/>
      <c r="V40" s="365"/>
      <c r="W40" s="365"/>
      <c r="X40" s="365"/>
      <c r="Y40" s="365"/>
      <c r="Z40" s="365"/>
      <c r="AA40" s="365"/>
      <c r="AB40" s="365"/>
      <c r="AC40" s="365"/>
      <c r="AD40" s="365"/>
      <c r="AE40" s="365"/>
      <c r="AF40" s="365"/>
      <c r="AG40" s="365"/>
      <c r="AH40" s="366"/>
    </row>
    <row r="41" spans="1:34">
      <c r="A41" s="373" t="s">
        <v>48</v>
      </c>
      <c r="B41" s="401"/>
      <c r="C41" s="373" t="s">
        <v>0</v>
      </c>
      <c r="D41" s="374"/>
      <c r="E41" s="374"/>
      <c r="F41" s="375"/>
      <c r="G41" s="376" t="s">
        <v>1</v>
      </c>
      <c r="H41" s="376"/>
      <c r="I41" s="376"/>
      <c r="J41" s="376"/>
      <c r="K41" s="376"/>
      <c r="L41" s="377"/>
      <c r="M41" s="383" t="s">
        <v>27</v>
      </c>
      <c r="N41" s="384"/>
      <c r="O41" s="384"/>
      <c r="P41" s="384"/>
      <c r="Q41" s="384"/>
      <c r="R41" s="385"/>
      <c r="S41" s="16"/>
      <c r="T41" s="367"/>
      <c r="U41" s="368"/>
      <c r="V41" s="368"/>
      <c r="W41" s="368"/>
      <c r="X41" s="368"/>
      <c r="Y41" s="368"/>
      <c r="Z41" s="368"/>
      <c r="AA41" s="368"/>
      <c r="AB41" s="368"/>
      <c r="AC41" s="368"/>
      <c r="AD41" s="368"/>
      <c r="AE41" s="368"/>
      <c r="AF41" s="368"/>
      <c r="AG41" s="368"/>
      <c r="AH41" s="369"/>
    </row>
    <row r="42" spans="1:34" ht="15" customHeight="1">
      <c r="A42" s="394" t="s">
        <v>17</v>
      </c>
      <c r="B42" s="381"/>
      <c r="C42" s="360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16"/>
      <c r="T42" s="367"/>
      <c r="U42" s="368"/>
      <c r="V42" s="368"/>
      <c r="W42" s="368"/>
      <c r="X42" s="368"/>
      <c r="Y42" s="368"/>
      <c r="Z42" s="368"/>
      <c r="AA42" s="368"/>
      <c r="AB42" s="368"/>
      <c r="AC42" s="368"/>
      <c r="AD42" s="368"/>
      <c r="AE42" s="368"/>
      <c r="AF42" s="368"/>
      <c r="AG42" s="368"/>
      <c r="AH42" s="369"/>
    </row>
    <row r="43" spans="1:34" ht="15" customHeight="1">
      <c r="A43" s="394" t="s">
        <v>18</v>
      </c>
      <c r="B43" s="381"/>
      <c r="C43" s="360"/>
      <c r="D43" s="326"/>
      <c r="E43" s="326"/>
      <c r="F43" s="326"/>
      <c r="G43" s="326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16"/>
      <c r="T43" s="367"/>
      <c r="U43" s="368"/>
      <c r="V43" s="368"/>
      <c r="W43" s="368"/>
      <c r="X43" s="368"/>
      <c r="Y43" s="368"/>
      <c r="Z43" s="368"/>
      <c r="AA43" s="368"/>
      <c r="AB43" s="368"/>
      <c r="AC43" s="368"/>
      <c r="AD43" s="368"/>
      <c r="AE43" s="368"/>
      <c r="AF43" s="368"/>
      <c r="AG43" s="368"/>
      <c r="AH43" s="369"/>
    </row>
    <row r="44" spans="1:34" ht="3" customHeight="1">
      <c r="A44" s="4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367"/>
      <c r="U44" s="368"/>
      <c r="V44" s="368"/>
      <c r="W44" s="368"/>
      <c r="X44" s="368"/>
      <c r="Y44" s="368"/>
      <c r="Z44" s="368"/>
      <c r="AA44" s="368"/>
      <c r="AB44" s="368"/>
      <c r="AC44" s="368"/>
      <c r="AD44" s="368"/>
      <c r="AE44" s="368"/>
      <c r="AF44" s="368"/>
      <c r="AG44" s="368"/>
      <c r="AH44" s="369"/>
    </row>
    <row r="45" spans="1:34">
      <c r="A45" s="378" t="s">
        <v>28</v>
      </c>
      <c r="B45" s="378"/>
      <c r="C45" s="378"/>
      <c r="D45" s="378"/>
      <c r="E45" s="393"/>
      <c r="F45" s="393"/>
      <c r="G45" s="393"/>
      <c r="H45" s="393"/>
      <c r="I45" s="393"/>
      <c r="J45" s="393"/>
      <c r="K45" s="393"/>
      <c r="L45" s="393"/>
      <c r="M45" s="393"/>
      <c r="N45" s="393"/>
      <c r="O45" s="393"/>
      <c r="P45" s="393"/>
      <c r="Q45" s="393"/>
      <c r="R45" s="393"/>
      <c r="S45" s="16"/>
      <c r="T45" s="367"/>
      <c r="U45" s="368"/>
      <c r="V45" s="368"/>
      <c r="W45" s="368"/>
      <c r="X45" s="368"/>
      <c r="Y45" s="368"/>
      <c r="Z45" s="368"/>
      <c r="AA45" s="368"/>
      <c r="AB45" s="368"/>
      <c r="AC45" s="368"/>
      <c r="AD45" s="368"/>
      <c r="AE45" s="368"/>
      <c r="AF45" s="368"/>
      <c r="AG45" s="368"/>
      <c r="AH45" s="369"/>
    </row>
    <row r="46" spans="1:34" ht="15" customHeight="1">
      <c r="A46" s="394" t="s">
        <v>17</v>
      </c>
      <c r="B46" s="381"/>
      <c r="C46" s="360"/>
      <c r="D46" s="326"/>
      <c r="E46" s="326"/>
      <c r="F46" s="326"/>
      <c r="G46" s="32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16"/>
      <c r="T46" s="367"/>
      <c r="U46" s="368"/>
      <c r="V46" s="368"/>
      <c r="W46" s="368"/>
      <c r="X46" s="368"/>
      <c r="Y46" s="368"/>
      <c r="Z46" s="368"/>
      <c r="AA46" s="368"/>
      <c r="AB46" s="368"/>
      <c r="AC46" s="368"/>
      <c r="AD46" s="368"/>
      <c r="AE46" s="368"/>
      <c r="AF46" s="368"/>
      <c r="AG46" s="368"/>
      <c r="AH46" s="369"/>
    </row>
    <row r="47" spans="1:34" ht="15" customHeight="1">
      <c r="A47" s="394" t="s">
        <v>18</v>
      </c>
      <c r="B47" s="381"/>
      <c r="C47" s="360"/>
      <c r="D47" s="326"/>
      <c r="E47" s="326"/>
      <c r="F47" s="326"/>
      <c r="G47" s="326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16"/>
      <c r="T47" s="367"/>
      <c r="U47" s="368"/>
      <c r="V47" s="368"/>
      <c r="W47" s="368"/>
      <c r="X47" s="368"/>
      <c r="Y47" s="368"/>
      <c r="Z47" s="368"/>
      <c r="AA47" s="368"/>
      <c r="AB47" s="368"/>
      <c r="AC47" s="368"/>
      <c r="AD47" s="368"/>
      <c r="AE47" s="368"/>
      <c r="AF47" s="368"/>
      <c r="AG47" s="368"/>
      <c r="AH47" s="369"/>
    </row>
    <row r="48" spans="1:34" ht="3" customHeight="1">
      <c r="A48" s="47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367"/>
      <c r="U48" s="368"/>
      <c r="V48" s="368"/>
      <c r="W48" s="368"/>
      <c r="X48" s="368"/>
      <c r="Y48" s="368"/>
      <c r="Z48" s="368"/>
      <c r="AA48" s="368"/>
      <c r="AB48" s="368"/>
      <c r="AC48" s="368"/>
      <c r="AD48" s="368"/>
      <c r="AE48" s="368"/>
      <c r="AF48" s="368"/>
      <c r="AG48" s="368"/>
      <c r="AH48" s="369"/>
    </row>
    <row r="49" spans="1:34">
      <c r="A49" s="378" t="s">
        <v>29</v>
      </c>
      <c r="B49" s="378"/>
      <c r="C49" s="378"/>
      <c r="D49" s="378"/>
      <c r="E49" s="379"/>
      <c r="F49" s="379"/>
      <c r="G49" s="379"/>
      <c r="H49" s="379"/>
      <c r="I49" s="379"/>
      <c r="J49" s="379"/>
      <c r="K49" s="379"/>
      <c r="L49" s="379"/>
      <c r="M49" s="379"/>
      <c r="N49" s="379"/>
      <c r="O49" s="379"/>
      <c r="P49" s="379"/>
      <c r="Q49" s="379"/>
      <c r="R49" s="379"/>
      <c r="S49" s="16"/>
      <c r="T49" s="367"/>
      <c r="U49" s="368"/>
      <c r="V49" s="368"/>
      <c r="W49" s="368"/>
      <c r="X49" s="368"/>
      <c r="Y49" s="368"/>
      <c r="Z49" s="368"/>
      <c r="AA49" s="368"/>
      <c r="AB49" s="368"/>
      <c r="AC49" s="368"/>
      <c r="AD49" s="368"/>
      <c r="AE49" s="368"/>
      <c r="AF49" s="368"/>
      <c r="AG49" s="368"/>
      <c r="AH49" s="369"/>
    </row>
    <row r="50" spans="1:34" ht="15" customHeight="1">
      <c r="A50" s="380">
        <v>1</v>
      </c>
      <c r="B50" s="381"/>
      <c r="C50" s="382"/>
      <c r="D50" s="326"/>
      <c r="E50" s="326"/>
      <c r="F50" s="326"/>
      <c r="G50" s="326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16"/>
      <c r="T50" s="367"/>
      <c r="U50" s="368"/>
      <c r="V50" s="368"/>
      <c r="W50" s="368"/>
      <c r="X50" s="368"/>
      <c r="Y50" s="368"/>
      <c r="Z50" s="368"/>
      <c r="AA50" s="368"/>
      <c r="AB50" s="368"/>
      <c r="AC50" s="368"/>
      <c r="AD50" s="368"/>
      <c r="AE50" s="368"/>
      <c r="AF50" s="368"/>
      <c r="AG50" s="368"/>
      <c r="AH50" s="369"/>
    </row>
    <row r="51" spans="1:34" ht="15" customHeight="1">
      <c r="A51" s="380">
        <v>2</v>
      </c>
      <c r="B51" s="381"/>
      <c r="C51" s="382"/>
      <c r="D51" s="326"/>
      <c r="E51" s="326"/>
      <c r="F51" s="326"/>
      <c r="G51" s="326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16"/>
      <c r="T51" s="370"/>
      <c r="U51" s="371"/>
      <c r="V51" s="371"/>
      <c r="W51" s="371"/>
      <c r="X51" s="371"/>
      <c r="Y51" s="371"/>
      <c r="Z51" s="371"/>
      <c r="AA51" s="371"/>
      <c r="AB51" s="371"/>
      <c r="AC51" s="371"/>
      <c r="AD51" s="371"/>
      <c r="AE51" s="371"/>
      <c r="AF51" s="371"/>
      <c r="AG51" s="371"/>
      <c r="AH51" s="372"/>
    </row>
    <row r="52" spans="1:34" s="69" customFormat="1" ht="24" customHeight="1">
      <c r="A52" s="391" t="s">
        <v>49</v>
      </c>
      <c r="B52" s="391"/>
      <c r="C52" s="391"/>
      <c r="D52" s="391"/>
      <c r="E52" s="391"/>
      <c r="F52" s="391"/>
      <c r="G52" s="391"/>
      <c r="H52" s="391"/>
      <c r="I52" s="391"/>
      <c r="J52" s="391"/>
      <c r="K52" s="391"/>
      <c r="L52" s="391"/>
      <c r="M52" s="391"/>
      <c r="N52" s="391"/>
      <c r="O52" s="391"/>
      <c r="P52" s="391"/>
      <c r="Q52" s="391"/>
      <c r="R52" s="391"/>
      <c r="S52" s="391"/>
      <c r="T52" s="391"/>
      <c r="U52" s="391"/>
      <c r="V52" s="391"/>
      <c r="W52" s="391"/>
      <c r="X52" s="391"/>
      <c r="Y52" s="391"/>
      <c r="Z52" s="391"/>
      <c r="AA52" s="391"/>
      <c r="AB52" s="391"/>
      <c r="AC52" s="391"/>
      <c r="AD52" s="391"/>
      <c r="AE52" s="391"/>
      <c r="AF52" s="391"/>
      <c r="AG52" s="391"/>
      <c r="AH52" s="391"/>
    </row>
    <row r="53" spans="1:34" s="69" customFormat="1">
      <c r="A53" s="391" t="s">
        <v>50</v>
      </c>
      <c r="B53" s="391"/>
      <c r="C53" s="391"/>
      <c r="D53" s="391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  <c r="Q53" s="391"/>
      <c r="R53" s="391"/>
      <c r="S53" s="391"/>
      <c r="T53" s="391"/>
      <c r="U53" s="391"/>
      <c r="V53" s="391"/>
      <c r="W53" s="391"/>
      <c r="X53" s="391"/>
      <c r="Y53" s="391"/>
      <c r="Z53" s="391"/>
      <c r="AA53" s="391"/>
      <c r="AB53" s="391"/>
      <c r="AC53" s="391"/>
      <c r="AD53" s="391"/>
      <c r="AE53" s="391"/>
      <c r="AF53" s="391"/>
      <c r="AG53" s="391"/>
      <c r="AH53" s="391"/>
    </row>
  </sheetData>
  <sheetProtection selectLockedCells="1"/>
  <mergeCells count="189">
    <mergeCell ref="C47:F47"/>
    <mergeCell ref="K7:S7"/>
    <mergeCell ref="T37:W37"/>
    <mergeCell ref="A52:AH52"/>
    <mergeCell ref="A53:AH53"/>
    <mergeCell ref="AH23:AH24"/>
    <mergeCell ref="AG23:AG24"/>
    <mergeCell ref="Y23:Y24"/>
    <mergeCell ref="T23:T24"/>
    <mergeCell ref="V23:V24"/>
    <mergeCell ref="W23:W24"/>
    <mergeCell ref="Z23:Z24"/>
    <mergeCell ref="A45:R45"/>
    <mergeCell ref="A46:B46"/>
    <mergeCell ref="A47:B47"/>
    <mergeCell ref="H36:M36"/>
    <mergeCell ref="A40:R40"/>
    <mergeCell ref="A41:B41"/>
    <mergeCell ref="A42:B42"/>
    <mergeCell ref="A43:B43"/>
    <mergeCell ref="V38:AE38"/>
    <mergeCell ref="A38:C38"/>
    <mergeCell ref="D38:U38"/>
    <mergeCell ref="C46:F46"/>
    <mergeCell ref="G46:L46"/>
    <mergeCell ref="M46:R46"/>
    <mergeCell ref="D1:AC1"/>
    <mergeCell ref="C42:F42"/>
    <mergeCell ref="C43:F43"/>
    <mergeCell ref="M37:S37"/>
    <mergeCell ref="T40:AH51"/>
    <mergeCell ref="C41:F41"/>
    <mergeCell ref="G41:L41"/>
    <mergeCell ref="A49:R49"/>
    <mergeCell ref="A50:B50"/>
    <mergeCell ref="A51:B51"/>
    <mergeCell ref="C50:F50"/>
    <mergeCell ref="C51:F51"/>
    <mergeCell ref="G50:L50"/>
    <mergeCell ref="G51:L51"/>
    <mergeCell ref="M50:R50"/>
    <mergeCell ref="M51:R51"/>
    <mergeCell ref="G47:L47"/>
    <mergeCell ref="M47:R47"/>
    <mergeCell ref="M41:R41"/>
    <mergeCell ref="G42:L42"/>
    <mergeCell ref="G43:L43"/>
    <mergeCell ref="M42:R42"/>
    <mergeCell ref="M43:R43"/>
    <mergeCell ref="Y37:AB37"/>
    <mergeCell ref="D2:AA2"/>
    <mergeCell ref="D3:AA3"/>
    <mergeCell ref="AA23:AA24"/>
    <mergeCell ref="S17:Y17"/>
    <mergeCell ref="Z17:AD17"/>
    <mergeCell ref="Z19:AB19"/>
    <mergeCell ref="AB23:AB24"/>
    <mergeCell ref="AD23:AD24"/>
    <mergeCell ref="Q17:R17"/>
    <mergeCell ref="Q16:R16"/>
    <mergeCell ref="L19:L20"/>
    <mergeCell ref="P23:P24"/>
    <mergeCell ref="I8:M8"/>
    <mergeCell ref="P8:AB8"/>
    <mergeCell ref="D16:F16"/>
    <mergeCell ref="D17:F17"/>
    <mergeCell ref="G34:K34"/>
    <mergeCell ref="G35:K35"/>
    <mergeCell ref="R32:R33"/>
    <mergeCell ref="S32:S33"/>
    <mergeCell ref="U32:U33"/>
    <mergeCell ref="X32:X33"/>
    <mergeCell ref="AG32:AG33"/>
    <mergeCell ref="W32:W33"/>
    <mergeCell ref="Y32:Y33"/>
    <mergeCell ref="Z32:Z33"/>
    <mergeCell ref="AB32:AB33"/>
    <mergeCell ref="AF32:AF33"/>
    <mergeCell ref="O32:O33"/>
    <mergeCell ref="P32:P33"/>
    <mergeCell ref="AF23:AF24"/>
    <mergeCell ref="U23:U24"/>
    <mergeCell ref="X23:X24"/>
    <mergeCell ref="O23:O24"/>
    <mergeCell ref="AD32:AD33"/>
    <mergeCell ref="W29:Y29"/>
    <mergeCell ref="Z28:AB28"/>
    <mergeCell ref="Z29:AB29"/>
    <mergeCell ref="N28:P28"/>
    <mergeCell ref="N29:P29"/>
    <mergeCell ref="Q28:S28"/>
    <mergeCell ref="Q29:S29"/>
    <mergeCell ref="T28:V28"/>
    <mergeCell ref="T29:V29"/>
    <mergeCell ref="W28:Y28"/>
    <mergeCell ref="Q32:Q33"/>
    <mergeCell ref="AH32:AH33"/>
    <mergeCell ref="T32:T33"/>
    <mergeCell ref="V32:V33"/>
    <mergeCell ref="S10:AH10"/>
    <mergeCell ref="Q10:R11"/>
    <mergeCell ref="S11:Y11"/>
    <mergeCell ref="AG13:AH13"/>
    <mergeCell ref="AG14:AH14"/>
    <mergeCell ref="AG15:AH15"/>
    <mergeCell ref="Z15:AD15"/>
    <mergeCell ref="Z16:AD16"/>
    <mergeCell ref="S12:Y12"/>
    <mergeCell ref="S13:Y13"/>
    <mergeCell ref="AG16:AH16"/>
    <mergeCell ref="S14:Y14"/>
    <mergeCell ref="S15:Y15"/>
    <mergeCell ref="S16:Y16"/>
    <mergeCell ref="Q15:R15"/>
    <mergeCell ref="Q14:R14"/>
    <mergeCell ref="Q13:R13"/>
    <mergeCell ref="AE11:AH11"/>
    <mergeCell ref="R23:R24"/>
    <mergeCell ref="Z11:AD11"/>
    <mergeCell ref="Z12:AD12"/>
    <mergeCell ref="AG12:AH12"/>
    <mergeCell ref="Z13:AD13"/>
    <mergeCell ref="Z14:AD14"/>
    <mergeCell ref="AC28:AE29"/>
    <mergeCell ref="G21:K21"/>
    <mergeCell ref="G22:K22"/>
    <mergeCell ref="G23:K23"/>
    <mergeCell ref="G24:K24"/>
    <mergeCell ref="G25:K25"/>
    <mergeCell ref="G26:K26"/>
    <mergeCell ref="AC19:AE20"/>
    <mergeCell ref="AF19:AH20"/>
    <mergeCell ref="AF28:AH29"/>
    <mergeCell ref="T19:V19"/>
    <mergeCell ref="T20:V20"/>
    <mergeCell ref="W19:Y19"/>
    <mergeCell ref="W20:Y20"/>
    <mergeCell ref="Q12:R12"/>
    <mergeCell ref="AG17:AH17"/>
    <mergeCell ref="Q23:Q24"/>
    <mergeCell ref="S23:S24"/>
    <mergeCell ref="Z20:AB20"/>
    <mergeCell ref="Q19:S19"/>
    <mergeCell ref="Q20:S20"/>
    <mergeCell ref="AA32:AA33"/>
    <mergeCell ref="L28:L29"/>
    <mergeCell ref="M28:M29"/>
    <mergeCell ref="G32:K32"/>
    <mergeCell ref="G33:K33"/>
    <mergeCell ref="G30:K30"/>
    <mergeCell ref="G31:K31"/>
    <mergeCell ref="A10:A11"/>
    <mergeCell ref="B10:I10"/>
    <mergeCell ref="G11:I11"/>
    <mergeCell ref="B11:C11"/>
    <mergeCell ref="D12:F12"/>
    <mergeCell ref="D11:F11"/>
    <mergeCell ref="D13:F13"/>
    <mergeCell ref="D14:F14"/>
    <mergeCell ref="D15:F15"/>
    <mergeCell ref="B12:C12"/>
    <mergeCell ref="B13:C13"/>
    <mergeCell ref="B14:C14"/>
    <mergeCell ref="B15:C15"/>
    <mergeCell ref="B16:C16"/>
    <mergeCell ref="B17:C17"/>
    <mergeCell ref="A19:B20"/>
    <mergeCell ref="C19:C20"/>
    <mergeCell ref="D19:D20"/>
    <mergeCell ref="E19:E20"/>
    <mergeCell ref="F19:F20"/>
    <mergeCell ref="A32:A33"/>
    <mergeCell ref="E32:E33"/>
    <mergeCell ref="M32:M33"/>
    <mergeCell ref="N32:N33"/>
    <mergeCell ref="N19:P19"/>
    <mergeCell ref="N20:P20"/>
    <mergeCell ref="G19:K20"/>
    <mergeCell ref="A28:B29"/>
    <mergeCell ref="C28:C29"/>
    <mergeCell ref="D28:D29"/>
    <mergeCell ref="E28:E29"/>
    <mergeCell ref="A23:A24"/>
    <mergeCell ref="E23:E24"/>
    <mergeCell ref="M23:M24"/>
    <mergeCell ref="N23:N24"/>
    <mergeCell ref="G28:K29"/>
    <mergeCell ref="M19:M20"/>
    <mergeCell ref="F28:F29"/>
  </mergeCells>
  <dataValidations count="1">
    <dataValidation type="list" allowBlank="1" showErrorMessage="1" prompt="wybierz z listy" sqref="K7:S7">
      <formula1>$AJ$5:$AJ$7</formula1>
    </dataValidation>
  </dataValidations>
  <pageMargins left="0.51181102362204722" right="0.11811023622047245" top="0.55118110236220474" bottom="0.74803149606299213" header="0" footer="0.11811023622047245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Y17"/>
  <sheetViews>
    <sheetView workbookViewId="0">
      <selection activeCell="D10" sqref="D10"/>
    </sheetView>
  </sheetViews>
  <sheetFormatPr defaultRowHeight="14.25"/>
  <cols>
    <col min="1" max="1" width="5.875" customWidth="1"/>
    <col min="2" max="2" width="21.25" customWidth="1"/>
    <col min="3" max="3" width="7.125" customWidth="1"/>
    <col min="4" max="6" width="8.125" customWidth="1"/>
    <col min="7" max="12" width="0" hidden="1" customWidth="1"/>
    <col min="14" max="14" width="5.125" customWidth="1"/>
    <col min="15" max="15" width="22" customWidth="1"/>
    <col min="16" max="16" width="7.625" customWidth="1"/>
    <col min="17" max="17" width="0.125" hidden="1" customWidth="1"/>
    <col min="18" max="18" width="7.875" customWidth="1"/>
    <col min="19" max="19" width="6.5" customWidth="1"/>
    <col min="20" max="20" width="7.375" customWidth="1"/>
    <col min="21" max="21" width="3.875" hidden="1" customWidth="1"/>
  </cols>
  <sheetData>
    <row r="6" spans="1:25" ht="18">
      <c r="A6" s="69"/>
      <c r="B6" s="69"/>
      <c r="C6" s="69"/>
      <c r="D6" s="69"/>
      <c r="E6" s="69"/>
      <c r="F6" s="124" t="s">
        <v>55</v>
      </c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</row>
    <row r="7" spans="1: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</row>
    <row r="8" spans="1:25" ht="18">
      <c r="A8" s="16"/>
      <c r="B8" s="107">
        <f>'2 liga'!B10:I10</f>
        <v>0</v>
      </c>
      <c r="C8" s="16"/>
      <c r="D8" s="16"/>
      <c r="E8" s="16"/>
      <c r="F8" s="16"/>
      <c r="G8" s="69"/>
      <c r="H8" s="69"/>
      <c r="I8" s="69"/>
      <c r="J8" s="69"/>
      <c r="K8" s="69"/>
      <c r="L8" s="69"/>
      <c r="M8" s="69"/>
      <c r="N8" s="16"/>
      <c r="O8" s="107">
        <f>'2 liga'!S10</f>
        <v>0</v>
      </c>
      <c r="P8" s="16"/>
      <c r="Q8" s="16"/>
      <c r="R8" s="16"/>
      <c r="S8" s="16"/>
      <c r="T8" s="16"/>
      <c r="U8" s="16"/>
    </row>
    <row r="9" spans="1:25">
      <c r="A9" s="16"/>
      <c r="B9" s="16" t="s">
        <v>53</v>
      </c>
      <c r="C9" s="16" t="s">
        <v>51</v>
      </c>
      <c r="D9" s="16" t="s">
        <v>52</v>
      </c>
      <c r="E9" s="16"/>
      <c r="F9" s="16"/>
      <c r="G9" s="69"/>
      <c r="H9" s="69"/>
      <c r="I9" s="69"/>
      <c r="J9" s="69"/>
      <c r="K9" s="69"/>
      <c r="L9" s="69"/>
      <c r="M9" s="69"/>
      <c r="N9" s="16"/>
      <c r="O9" s="16"/>
      <c r="P9" s="16"/>
      <c r="Q9" s="16"/>
      <c r="R9" s="16"/>
      <c r="S9" s="16"/>
      <c r="T9" s="16"/>
      <c r="U9" s="16"/>
      <c r="Y9">
        <v>25</v>
      </c>
    </row>
    <row r="10" spans="1:25" ht="18">
      <c r="A10" s="108" t="s">
        <v>17</v>
      </c>
      <c r="B10" s="109">
        <f>'2 liga'!B12:C12</f>
        <v>0</v>
      </c>
      <c r="C10" s="110">
        <f>IF(IF(ISNA(VLOOKUP(B10,'2 liga'!$C$21:$AC$22,1,FALSE)),"",VLOOKUP(B10,'2 liga'!$C$21:$AC$22,27,FALSE))=3,1,0)+(IF(IF(ISNA(VLOOKUP(B10,'2 liga'!$C$23:$AC$24,1,FALSE)),"",VLOOKUP(B10,'2 liga'!$C$23:$AC$24,27,FALSE))=3,1,0))/2+IF(IF(ISNA(VLOOKUP(B10,'2 liga'!$C$25:$AC$26,1,FALSE)),"",VLOOKUP(B10,'2 liga'!$C$25:$AC$26,27,FALSE))=3,1,0)+(IF(IF(ISNA(VLOOKUP(B10,'2 liga'!$C$32:$AC$33,1,FALSE)),"",VLOOKUP(B10,'2 liga'!$C$32:$AC$33,27,FALSE))=3,1,0))/2</f>
        <v>0</v>
      </c>
      <c r="D10" s="111">
        <f>COUNTIF('2 liga'!B21:B22,"A")+COUNTIF('2 liga'!B23:B24,"A")/2+COUNTIF('2 liga'!B25:B26,"A")+COUNTIF('2 liga'!B32:B33,"A")/2</f>
        <v>2</v>
      </c>
      <c r="E10" s="112"/>
      <c r="F10" s="112"/>
      <c r="G10" s="125"/>
      <c r="H10" s="125"/>
      <c r="I10" s="126"/>
      <c r="J10" s="127"/>
      <c r="K10" s="128"/>
      <c r="L10" s="128"/>
      <c r="M10" s="125"/>
      <c r="N10" s="108" t="s">
        <v>3</v>
      </c>
      <c r="O10" s="113">
        <f>'2 liga'!S12</f>
        <v>0</v>
      </c>
      <c r="P10" s="114">
        <f>IF(IF(ISNA(VLOOKUP(O10,'2 liga'!$G$21:$AE$22,1,FALSE)),"",VLOOKUP(O10,'2 liga'!$G$21:$AE$22,25,FALSE))=3,1,0)+(IF(IF(ISNA(VLOOKUP(O10,'2 liga'!$G$23:$AE$24,1,FALSE)),"",VLOOKUP(O10,'2 liga'!$G$23:$AE$24,25,FALSE))=3,1,0))/2+IF(IF(ISNA(VLOOKUP(O10,'2 liga'!$G$25:$AE$26,1,FALSE)),"",VLOOKUP(O10,'2 liga'!$G$25:$AE$26,25,FALSE))=3,1,0)+(IF(IF(ISNA(VLOOKUP(O10,'2 liga'!$G$32:$AE$33,1,FALSE)),"",VLOOKUP(O10,'2 liga'!$G$32:$AE$33,25,FALSE))=3,1,0))/2</f>
        <v>0</v>
      </c>
      <c r="Q10" s="115"/>
      <c r="R10" s="111">
        <f>COUNTIF('2 liga'!F21:F22,"X")+COUNTIF('2 liga'!F23:F24,"X")/2+COUNTIF('2 liga'!F25:F26,"X")+COUNTIF('2 liga'!F32:F33,"X")/2</f>
        <v>2</v>
      </c>
      <c r="S10" s="116"/>
      <c r="T10" s="410"/>
      <c r="U10" s="410"/>
    </row>
    <row r="11" spans="1:25" ht="18">
      <c r="A11" s="108" t="s">
        <v>4</v>
      </c>
      <c r="B11" s="109">
        <f>'2 liga'!B13</f>
        <v>0</v>
      </c>
      <c r="C11" s="117">
        <f>IF(IF(ISNA(VLOOKUP(B11,'2 liga'!$C$21:$AC$22,1,FALSE)),"",VLOOKUP(B11,'2 liga'!$C$21:$AC$22,27,FALSE))=3,1,0)+(IF(IF(ISNA(VLOOKUP(B11,'2 liga'!$C$23:$AC$24,1,FALSE)),"",VLOOKUP(B11,'2 liga'!$C$23:$AC$24,27,FALSE))=3,1,0))/2+IF(IF(ISNA(VLOOKUP(B11,'2 liga'!$C$25:$AC$26,1,FALSE)),"",VLOOKUP(B11,'2 liga'!$C$25:$AC$26,27,FALSE))=3,1,0)+(IF(IF(ISNA(VLOOKUP(B11,'2 liga'!$C$32:$AC$33,1,FALSE)),"",VLOOKUP(B11,'2 liga'!$C$32:$AC$33,27,FALSE))=3,1,0))/2</f>
        <v>0</v>
      </c>
      <c r="D11" s="111">
        <f>COUNTIF('2 liga'!B21:B22,"B")+COUNTIF('2 liga'!B23:B24,"B")/2+COUNTIF('2 liga'!B25:B26,"B")+COUNTIF('2 liga'!B32:B33,"B")/2</f>
        <v>2</v>
      </c>
      <c r="E11" s="112"/>
      <c r="F11" s="112"/>
      <c r="G11" s="125"/>
      <c r="H11" s="125"/>
      <c r="I11" s="126"/>
      <c r="J11" s="127"/>
      <c r="K11" s="128"/>
      <c r="L11" s="128"/>
      <c r="M11" s="125"/>
      <c r="N11" s="108" t="s">
        <v>5</v>
      </c>
      <c r="O11" s="113">
        <f>'2 liga'!S13</f>
        <v>0</v>
      </c>
      <c r="P11" s="114">
        <f>IF(IF(ISNA(VLOOKUP(O11,'2 liga'!$G$21:$AE$22,1,FALSE)),"",VLOOKUP(O11,'2 liga'!$G$21:$AE$22,25,FALSE))=3,1,0)+(IF(IF(ISNA(VLOOKUP(O11,'2 liga'!$G$23:$AE$24,1,FALSE)),"",VLOOKUP(O11,'2 liga'!$G$23:$AE$24,25,FALSE))=3,1,0))/2+IF(IF(ISNA(VLOOKUP(O11,'2 liga'!$G$25:$AE$26,1,FALSE)),"",VLOOKUP(O11,'2 liga'!$G$25:$AE$26,25,FALSE))=3,1,0)+(IF(IF(ISNA(VLOOKUP(O11,'2 liga'!$G$32:$AE$33,1,FALSE)),"",VLOOKUP(O11,'2 liga'!$G$32:$AE$33,25,FALSE))=3,1,0))/2</f>
        <v>0</v>
      </c>
      <c r="Q11" s="115"/>
      <c r="R11" s="111">
        <f>COUNTIF('2 liga'!F21:F22,"Y")+COUNTIF('2 liga'!F23:F24,"Y")/2+COUNTIF('2 liga'!F25:F26,"Y")+COUNTIF('2 liga'!F32:F33,"Y")/2</f>
        <v>2</v>
      </c>
      <c r="S11" s="116"/>
      <c r="T11" s="410"/>
      <c r="U11" s="410"/>
    </row>
    <row r="12" spans="1:25" ht="18">
      <c r="A12" s="108" t="s">
        <v>6</v>
      </c>
      <c r="B12" s="109">
        <f>'2 liga'!B14:C14</f>
        <v>0</v>
      </c>
      <c r="C12" s="118">
        <f>IF(IF(ISNA(VLOOKUP(B12,'2 liga'!$C$30:$AC$31,1,FALSE)),"",VLOOKUP(B12,'2 liga'!$C$30:$AC$31,27,FALSE))=3,1,0)+(IF(IF(ISNA(VLOOKUP(B12,'2 liga'!$C$23:$AC$24,1,FALSE)),"",VLOOKUP(B12,'2 liga'!$C$23:$AC$24,27,FALSE))=3,1,0))/2+IF(IF(ISNA(VLOOKUP(B12,'2 liga'!$C$34:$AC$35,1,FALSE)),"",VLOOKUP(B12,'2 liga'!$C$34:$AC$35,27,FALSE))=3,1,0)+(IF(IF(ISNA(VLOOKUP(B12,'2 liga'!$C$32:$AC$33,1,FALSE)),"",VLOOKUP(B12,'2 liga'!$C$32:$AC$33,27,FALSE))=3,1,0))/2</f>
        <v>0</v>
      </c>
      <c r="D12" s="111">
        <f>COUNTIF('2 liga'!B23:B24,"C")/2+COUNTIF('2 liga'!B30:B31,"C")+COUNTIF('2 liga'!B32:B33,"C")/2+COUNTIF('2 liga'!B34:B35,"C")</f>
        <v>2</v>
      </c>
      <c r="E12" s="112"/>
      <c r="F12" s="112"/>
      <c r="G12" s="125"/>
      <c r="H12" s="125"/>
      <c r="I12" s="126"/>
      <c r="J12" s="127"/>
      <c r="K12" s="128"/>
      <c r="L12" s="128"/>
      <c r="M12" s="125"/>
      <c r="N12" s="108" t="s">
        <v>7</v>
      </c>
      <c r="O12" s="113">
        <f>'2 liga'!S14</f>
        <v>0</v>
      </c>
      <c r="P12" s="114">
        <f>IF(IF(ISNA(VLOOKUP(O12,'2 liga'!$G$30:$AE$31,1,FALSE)),"",VLOOKUP(O12,'2 liga'!$G$30:$AE$31,25,FALSE))=3,1,0)+(IF(IF(ISNA(VLOOKUP(O12,'2 liga'!$G$23:$AE$24,1,FALSE)),"",VLOOKUP(O12,'2 liga'!$G$23:$AE$24,25,FALSE))=3,1,0))/2+IF(IF(ISNA(VLOOKUP(O12,'2 liga'!$G$34:$AE$35,1,FALSE)),"",VLOOKUP(O12,'2 liga'!$G$34:$AE$35,25,FALSE))=3,1,0)+(IF(IF(ISNA(VLOOKUP(O12,'2 liga'!$G$32:$AE$33,1,FALSE)),"",VLOOKUP(O12,'2 liga'!$G$32:$AE$33,25,FALSE))=3,1,0))/2</f>
        <v>0</v>
      </c>
      <c r="Q12" s="115"/>
      <c r="R12" s="111">
        <f>COUNTIF('2 liga'!F23:F24,"W")/2+COUNTIF('2 liga'!F30:F31,"W")+COUNTIF('2 liga'!F32:F33,"W")/2+COUNTIF('2 liga'!F34:F35,"W")</f>
        <v>2</v>
      </c>
      <c r="S12" s="116"/>
      <c r="T12" s="410"/>
      <c r="U12" s="410"/>
    </row>
    <row r="13" spans="1:25" ht="18">
      <c r="A13" s="108" t="s">
        <v>8</v>
      </c>
      <c r="B13" s="109">
        <f>'2 liga'!B15:C15</f>
        <v>0</v>
      </c>
      <c r="C13" s="110">
        <f>IF(IF(ISNA(VLOOKUP(B13,'2 liga'!$C$30:$AC$31,1,FALSE)),"",VLOOKUP(B13,'2 liga'!$C$30:$AC$31,27,FALSE))=3,1,0)+(IF(IF(ISNA(VLOOKUP(B13,'2 liga'!$C$23:$AC$24,1,FALSE)),"",VLOOKUP(B13,'2 liga'!$C$23:$AC$24,27,FALSE))=3,1,0))/2+IF(IF(ISNA(VLOOKUP(B13,'2 liga'!$C$34:$AC$35,1,FALSE)),"",VLOOKUP(B13,'2 liga'!$C$34:$AC$35,27,FALSE))=3,1,0)+(IF(IF(ISNA(VLOOKUP(B13,'2 liga'!$C$32:$AC$33,1,FALSE)),"",VLOOKUP(B13,'2 liga'!$C$32:$AC$33,27,FALSE))=3,1,0))/2</f>
        <v>0</v>
      </c>
      <c r="D13" s="111">
        <f>COUNTIF('2 liga'!B23:B24,"D")/2+COUNTIF('2 liga'!B30:B31,"D")+COUNTIF('2 liga'!B32:B33,"D")/2+COUNTIF('2 liga'!B34:B35,"D")</f>
        <v>2</v>
      </c>
      <c r="E13" s="112"/>
      <c r="F13" s="112"/>
      <c r="G13" s="125"/>
      <c r="H13" s="125"/>
      <c r="I13" s="126"/>
      <c r="J13" s="127"/>
      <c r="K13" s="128"/>
      <c r="L13" s="128"/>
      <c r="M13" s="125"/>
      <c r="N13" s="108" t="s">
        <v>9</v>
      </c>
      <c r="O13" s="113">
        <f>'2 liga'!S15</f>
        <v>0</v>
      </c>
      <c r="P13" s="114">
        <f>IF(IF(ISNA(VLOOKUP(O13,'2 liga'!$G$30:$AE$31,1,FALSE)),"",VLOOKUP(O13,'2 liga'!$G$30:$AE$31,25,FALSE))=3,1,0)+(IF(IF(ISNA(VLOOKUP(O13,'2 liga'!$G$23:$AE$24,1,FALSE)),"",VLOOKUP(O13,'2 liga'!$G$23:$AE$24,25,FALSE))=3,1,0))/2+IF(IF(ISNA(VLOOKUP(O13,'2 liga'!$G$34:$AE$35,1,FALSE)),"",VLOOKUP(O13,'2 liga'!$G$34:$AE$35,25,FALSE))=3,1,0)+(IF(IF(ISNA(VLOOKUP(O13,'2 liga'!$G$32:$AE$33,1,FALSE)),"",VLOOKUP(O13,'2 liga'!$G$32:$AE$33,25,FALSE))=3,1,0))/2</f>
        <v>0</v>
      </c>
      <c r="Q13" s="115"/>
      <c r="R13" s="111">
        <f>COUNTIF('2 liga'!F23:F24,"Z")/2+COUNTIF('2 liga'!F30:F31,"Z")+COUNTIF('2 liga'!F32:F33,"Z")/2+COUNTIF('2 liga'!F34:F35,"Z")</f>
        <v>2</v>
      </c>
      <c r="S13" s="116"/>
      <c r="T13" s="410"/>
      <c r="U13" s="410"/>
    </row>
    <row r="14" spans="1:25" ht="18">
      <c r="A14" s="108" t="s">
        <v>43</v>
      </c>
      <c r="B14" s="109">
        <f>'2 liga'!B16:C16</f>
        <v>0</v>
      </c>
      <c r="C14" s="110">
        <f>IF(IF(ISNA(VLOOKUP(B14,'2 liga'!$C$25:$AC$26,1,FALSE)),"",VLOOKUP(B14,'2 liga'!$C$25:$AC$26,27,FALSE))=3,1,0)+(IF(IF(ISNA(VLOOKUP(B14,'2 liga'!$C$23:$AC$24,1,FALSE)),"",VLOOKUP(B14,'2 liga'!$C$23:$AC$24,27,FALSE))=3,1,0))/2+IF(IF(ISNA(VLOOKUP(B14,'2 liga'!$C$34:$AC$35,1,FALSE)),"",VLOOKUP(B14,'2 liga'!$C$34:$AC$35,27,FALSE))=3,1,0)+(IF(IF(ISNA(VLOOKUP(B14,'2 liga'!$C$32:$AC$33,1,FALSE)),"",VLOOKUP(B14,'2 liga'!$C$32:$AC$33,27,FALSE))=3,1,0))/2</f>
        <v>0</v>
      </c>
      <c r="D14" s="111">
        <f>COUNTIF('2 liga'!B23:B24,"R1")/2+COUNTIF('2 liga'!B25:B26,"R1")+COUNTIF('2 liga'!B32:B33,"R1")/2+COUNTIF('2 liga'!B34:B35,"R1")</f>
        <v>0</v>
      </c>
      <c r="E14" s="112"/>
      <c r="F14" s="112"/>
      <c r="G14" s="125"/>
      <c r="H14" s="125"/>
      <c r="I14" s="126"/>
      <c r="J14" s="127"/>
      <c r="K14" s="128"/>
      <c r="L14" s="128"/>
      <c r="M14" s="125"/>
      <c r="N14" s="108" t="s">
        <v>43</v>
      </c>
      <c r="O14" s="113">
        <f>'2 liga'!S16</f>
        <v>0</v>
      </c>
      <c r="P14" s="114">
        <f>IF(IF(ISNA(VLOOKUP(O14,'2 liga'!$G$25:$AE$26,1,FALSE)),"",VLOOKUP(O14,'2 liga'!$G$25:$AE$26,25,FALSE))=3,1,0)+(IF(IF(ISNA(VLOOKUP(O14,'2 liga'!$G$23:$AE$24,1,FALSE)),"",VLOOKUP(O14,'2 liga'!$G$23:$AE$24,25,FALSE))=3,1,0))/2+IF(IF(ISNA(VLOOKUP(O14,'2 liga'!$G$34:$AE$35,1,FALSE)),"",VLOOKUP(O14,'2 liga'!$G$34:$AE$35,25,FALSE))=3,1,0)+(IF(IF(ISNA(VLOOKUP(O14,'2 liga'!$G$32:$AE$33,1,FALSE)),"",VLOOKUP(O14,'2 liga'!$G$32:$AE$33,25,FALSE))=3,1,0))/2</f>
        <v>0</v>
      </c>
      <c r="Q14" s="115"/>
      <c r="R14" s="111">
        <f>COUNTIF('2 liga'!F23:F24,"R1")/2+COUNTIF('2 liga'!F25:F26,"R1")+COUNTIF('2 liga'!F32:F33,"R1")/2+COUNTIF('2 liga'!F34:F35,"R1")</f>
        <v>0</v>
      </c>
      <c r="S14" s="116"/>
      <c r="T14" s="410"/>
      <c r="U14" s="410"/>
    </row>
    <row r="15" spans="1:25" ht="18.75" thickBot="1">
      <c r="A15" s="119" t="s">
        <v>44</v>
      </c>
      <c r="B15" s="109">
        <f>'2 liga'!B17:C17</f>
        <v>0</v>
      </c>
      <c r="C15" s="120">
        <f>IF(IF(ISNA(VLOOKUP(B15,'2 liga'!$C$25:$AC$26,1,FALSE)),"",VLOOKUP(B15,'2 liga'!$C$25:$AC$26,27,FALSE))=3,1,0)+(IF(IF(ISNA(VLOOKUP(B15,'2 liga'!$C$23:$AC$24,1,FALSE)),"",VLOOKUP(B15,'2 liga'!$C$23:$AC$24,27,FALSE))=3,1,0))/2+IF(IF(ISNA(VLOOKUP(B15,'2 liga'!$C$34:$AC$35,1,FALSE)),"",VLOOKUP(B15,'2 liga'!$C$34:$AC$35,27,FALSE))=3,1,0)+(IF(IF(ISNA(VLOOKUP(B15,'2 liga'!$C$32:$AC$33,1,FALSE)),"",VLOOKUP(B15,'2 liga'!$C$32:$AC$33,27,FALSE))=3,1,0))/2</f>
        <v>0</v>
      </c>
      <c r="D15" s="111">
        <f>COUNTIF('2 liga'!B23:B24,"R2")/2+COUNTIF('2 liga'!B25:B26,"R2")+COUNTIF('2 liga'!B32:B33,"R2")/2+COUNTIF('2 liga'!B34:B35,"R2")</f>
        <v>0</v>
      </c>
      <c r="E15" s="112"/>
      <c r="F15" s="112"/>
      <c r="G15" s="125"/>
      <c r="H15" s="125"/>
      <c r="I15" s="126"/>
      <c r="J15" s="127"/>
      <c r="K15" s="128"/>
      <c r="L15" s="128"/>
      <c r="M15" s="125"/>
      <c r="N15" s="119" t="s">
        <v>44</v>
      </c>
      <c r="O15" s="113">
        <f>'2 liga'!S17</f>
        <v>0</v>
      </c>
      <c r="P15" s="114">
        <f>IF(IF(ISNA(VLOOKUP(O15,'2 liga'!$G$25:$AE$26,1,FALSE)),"",VLOOKUP(O15,'2 liga'!$G$25:$AE$26,25,FALSE))=3,1,0)+(IF(IF(ISNA(VLOOKUP(O15,'2 liga'!$G$23:$AE$24,1,FALSE)),"",VLOOKUP(O15,'2 liga'!$G$23:$AE$24,25,FALSE))=3,1,0))/2+IF(IF(ISNA(VLOOKUP(O15,'2 liga'!$G$34:$AE$35,1,FALSE)),"",VLOOKUP(O15,'2 liga'!$G$34:$AE$35,25,FALSE))=3,1,0)+(IF(IF(ISNA(VLOOKUP(O15,'2 liga'!$G$32:$AE$33,1,FALSE)),"",VLOOKUP(O15,'2 liga'!$G$32:$AE$33,25,FALSE))=3,1,0))/2</f>
        <v>0</v>
      </c>
      <c r="Q15" s="121"/>
      <c r="R15" s="111">
        <f>COUNTIF('2 liga'!F23:F24,"R2")/2+COUNTIF('2 liga'!F25:F26,"R2")+COUNTIF('2 liga'!F32:F33,"R2")/2+COUNTIF('2 liga'!F34:F35,"R2")</f>
        <v>0</v>
      </c>
      <c r="S15" s="116"/>
      <c r="T15" s="410"/>
      <c r="U15" s="410"/>
    </row>
    <row r="16" spans="1:25">
      <c r="A16" s="16"/>
      <c r="B16" s="16"/>
      <c r="C16" s="16"/>
      <c r="D16" s="16"/>
      <c r="E16" s="16"/>
      <c r="F16" s="16"/>
      <c r="G16" s="69"/>
      <c r="H16" s="69"/>
      <c r="I16" s="69"/>
      <c r="J16" s="69"/>
      <c r="K16" s="69"/>
      <c r="L16" s="69"/>
      <c r="M16" s="69"/>
      <c r="N16" s="16"/>
      <c r="O16" s="16"/>
      <c r="P16" s="16"/>
      <c r="Q16" s="16"/>
      <c r="R16" s="16"/>
      <c r="S16" s="16"/>
      <c r="T16" s="16"/>
      <c r="U16" s="16"/>
    </row>
    <row r="17" spans="1:21" ht="15">
      <c r="A17" s="16"/>
      <c r="B17" s="16"/>
      <c r="C17" s="122">
        <f>SUM(C10:C16)</f>
        <v>0</v>
      </c>
      <c r="D17" s="122">
        <f>SUM(D10:D16)</f>
        <v>8</v>
      </c>
      <c r="E17" s="123"/>
      <c r="F17" s="123"/>
      <c r="G17" s="129"/>
      <c r="H17" s="129"/>
      <c r="I17" s="129"/>
      <c r="J17" s="129"/>
      <c r="K17" s="129"/>
      <c r="L17" s="129"/>
      <c r="M17" s="129"/>
      <c r="N17" s="123"/>
      <c r="O17" s="123"/>
      <c r="P17" s="122">
        <f>SUM(P10:P16)</f>
        <v>0</v>
      </c>
      <c r="Q17" s="122">
        <f>SUM(Q10:Q16)</f>
        <v>0</v>
      </c>
      <c r="R17" s="122">
        <f>SUM(R10:R16)</f>
        <v>8</v>
      </c>
      <c r="S17" s="16"/>
      <c r="T17" s="16"/>
      <c r="U17" s="16"/>
    </row>
  </sheetData>
  <mergeCells count="6">
    <mergeCell ref="T11:U11"/>
    <mergeCell ref="T10:U10"/>
    <mergeCell ref="T13:U13"/>
    <mergeCell ref="T12:U12"/>
    <mergeCell ref="T15:U15"/>
    <mergeCell ref="T14:U14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2 liga</vt:lpstr>
      <vt:lpstr>info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2018-07-15T21:05:18Z</cp:lastPrinted>
  <dcterms:created xsi:type="dcterms:W3CDTF">2018-07-11T12:49:57Z</dcterms:created>
  <dcterms:modified xsi:type="dcterms:W3CDTF">2018-07-19T17:24:47Z</dcterms:modified>
</cp:coreProperties>
</file>